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April 2022\"/>
    </mc:Choice>
  </mc:AlternateContent>
  <xr:revisionPtr revIDLastSave="0" documentId="13_ncr:1_{DEE024F9-C90B-4597-A361-49E15A32C5B7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J6" i="24" s="1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E46" i="28" l="1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Thomas Annette</author>
    <author>Potts Helen</author>
    <author>Dark Sue</author>
    <author>Williams Wendy</author>
    <author>Glennie Christopher</author>
    <author>Boyle Wendy</author>
    <author>Taylor Jane</author>
    <author>Mellor Kirsty</author>
    <author>James Claire</author>
    <author>Keefe Rosalind</author>
    <author>Cox Keely</author>
  </authors>
  <commentList>
    <comment ref="O15" authorId="0" shapeId="0" xr:uid="{5F087E3F-C8EE-4980-9B99-8629FC7DC2E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5" authorId="1" shapeId="0" xr:uid="{4A327833-9E98-47A6-91F5-A8C051EFB454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E15" authorId="2" shapeId="0" xr:uid="{C6E16030-84B7-4ECA-98C0-3975D7ED5028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15" authorId="3" shapeId="0" xr:uid="{DB8D6A2B-D49C-4335-86F8-357BAF3AF02D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T15" authorId="3" shapeId="0" xr:uid="{0DD87F21-643F-4B54-A784-5E29CC3E2E62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16" authorId="0" shapeId="0" xr:uid="{B16A2B00-55EA-4508-AB52-95AA48C2BBA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16" authorId="0" shapeId="0" xr:uid="{1CCC8CB2-DC4D-4A74-9153-3C7549E3394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7" authorId="1" shapeId="0" xr:uid="{12C0AECC-34B3-42AF-B637-8F75D0A6396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18" authorId="0" shapeId="0" xr:uid="{19A36686-BF37-4C5C-B4D2-65FB895BFE7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18" authorId="1" shapeId="0" xr:uid="{3AA854C4-0B4A-4F5E-B1D4-8CC94ED10E3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9" authorId="4" shapeId="0" xr:uid="{34A8739A-ED7A-49B1-AF75-ACF69DBD51F7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Minimum staff numbers compliant wrong skill mix</t>
        </r>
      </text>
    </comment>
    <comment ref="E19" authorId="4" shapeId="0" xr:uid="{89D7325F-0E97-410E-820F-CD681D3EE28A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Minimum staff numbers compliant wrong skill mix</t>
        </r>
      </text>
    </comment>
    <comment ref="M19" authorId="0" shapeId="0" xr:uid="{4F4872E0-9FA9-4938-B0AF-93F0AC9BDD1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X19" authorId="1" shapeId="0" xr:uid="{E071D952-1CD0-420A-B2D2-865A84268F43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0" authorId="0" shapeId="0" xr:uid="{76207E0F-7C3E-410C-8762-EE5FDEDA623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C20" authorId="2" shapeId="0" xr:uid="{D6996FC8-5AC3-4852-ACB1-3C1F41280ECD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2" authorId="0" shapeId="0" xr:uid="{2DF55D9D-814D-40A4-86E8-671B3C8D511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23" authorId="4" shapeId="0" xr:uid="{13CA3E0A-234E-4B0D-AA93-0405671E6A82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Not enough staff but met the needs of patient</t>
        </r>
      </text>
    </comment>
    <comment ref="F23" authorId="4" shapeId="0" xr:uid="{24F2C0DC-5BCF-400D-B70F-F3DB0C262FA6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Not enough staff but met the needs of patient</t>
        </r>
      </text>
    </comment>
    <comment ref="L23" authorId="0" shapeId="0" xr:uid="{EC9A7C8B-A748-4972-9456-52644EEDEAC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I23" authorId="3" shapeId="0" xr:uid="{C179DA5E-3F96-4DC4-A00D-3287750DC1AD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24" authorId="4" shapeId="0" xr:uid="{1BA5783C-3923-410A-936A-4155A36BDD20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Too many qualified staff met the needs of patient</t>
        </r>
      </text>
    </comment>
    <comment ref="G24" authorId="4" shapeId="0" xr:uid="{68F7BCC0-3835-4C6F-B3E0-0DBCB1ED5E92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Not enough qualified staff</t>
        </r>
      </text>
    </comment>
    <comment ref="D25" authorId="4" shapeId="0" xr:uid="{DD200F15-4992-47B3-B65A-527E0E45F1C2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Unable to cover HCA shift</t>
        </r>
      </text>
    </comment>
    <comment ref="S25" authorId="1" shapeId="0" xr:uid="{D0EA025C-FD0E-4B5B-8A82-554BBC05275C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I26" authorId="5" shapeId="0" xr:uid="{FE208C7C-A58D-41A1-9EF9-7A033935DCBA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26" authorId="5" shapeId="0" xr:uid="{4AF91442-FC10-4AF1-92FB-69DBE57CE114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27" authorId="3" shapeId="0" xr:uid="{640C846B-43BE-4066-8974-3093D2FFD406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8" authorId="0" shapeId="0" xr:uid="{1731BC06-ACCB-4D0C-A0F4-E7B833A26C4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28" authorId="3" shapeId="0" xr:uid="{4B567886-4D8C-4661-B155-6DC45D3CBCEE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8" authorId="3" shapeId="0" xr:uid="{CA0FA3C3-7703-41E2-90C0-34443126C825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0" authorId="0" shapeId="0" xr:uid="{F7192BD3-9507-4021-B23C-89446E9FD2B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30" authorId="1" shapeId="0" xr:uid="{D211C9EF-D64F-49EF-9CAD-742A31FEB5CC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I30" authorId="5" shapeId="0" xr:uid="{E8CEBA65-368F-444F-B4C5-A8FA8F4AC220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31" authorId="0" shapeId="0" xr:uid="{95F094DA-7A16-4FB8-A33D-E96527FCF6D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2" authorId="0" shapeId="0" xr:uid="{E4CAF22B-1DA6-4320-A057-2BD0789019D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32" authorId="1" shapeId="0" xr:uid="{FD3E3B01-C95C-4C48-AA94-2A071C95DE4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33" authorId="4" shapeId="0" xr:uid="{022AE78C-A133-4C20-BF0D-4D2FF0A4E87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fill HCA shift</t>
        </r>
      </text>
    </comment>
    <comment ref="L33" authorId="0" shapeId="0" xr:uid="{3A6B3F59-944C-4EE9-9D0E-FE793AC142E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B33" authorId="2" shapeId="0" xr:uid="{7E09132E-FD9C-4B92-BE67-C13D64FD52E9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3" authorId="3" shapeId="0" xr:uid="{8187D910-AC25-447A-8AB5-C4CC90A31C47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G34" authorId="4" shapeId="0" xr:uid="{BC75806C-F0C2-4F97-B53E-314C30B8202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fill qualified shift</t>
        </r>
      </text>
    </comment>
    <comment ref="U34" authorId="1" shapeId="0" xr:uid="{DA42E4AD-2F23-45E8-ABBA-FDF9EADE0264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34" authorId="5" shapeId="0" xr:uid="{37105EC2-14AE-4A32-90AF-D77E3EC3D0E9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G35" authorId="4" shapeId="0" xr:uid="{E28E3AF5-F78F-491F-92EC-628D8A2B724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unable to qualified shift</t>
        </r>
      </text>
    </comment>
    <comment ref="M35" authorId="0" shapeId="0" xr:uid="{202A054A-375B-44D4-A3FA-A044DBE1A22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6" authorId="4" shapeId="0" xr:uid="{562B230A-5010-45DA-B191-A65A9FF9013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Coide 2 - Unable to cover HCA shift</t>
        </r>
      </text>
    </comment>
    <comment ref="U36" authorId="1" shapeId="0" xr:uid="{11C81BA0-D5A8-4091-8A90-8A426812502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N36" authorId="5" shapeId="0" xr:uid="{543223A4-68D7-4F7C-81C7-D8ADB964029F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37" authorId="1" shapeId="0" xr:uid="{007DA14F-FAE3-444A-AA3C-8F9CAAF912D8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8" authorId="0" shapeId="0" xr:uid="{FA1F0A84-0BC3-4C82-AB64-18222AC5B37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8" authorId="0" shapeId="0" xr:uid="{63007C44-87F4-4F29-AB02-8F8953DDFDE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9" authorId="4" shapeId="0" xr:uid="{D6F0B062-9026-448F-BE61-352BD4BD1F9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cover HCA shift</t>
        </r>
      </text>
    </comment>
    <comment ref="K39" authorId="0" shapeId="0" xr:uid="{2E6D1603-38F0-4F4F-8CA5-35145AE53C7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39" authorId="0" shapeId="0" xr:uid="{503295E5-6EA1-44D8-BF9E-A453F236697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39" authorId="1" shapeId="0" xr:uid="{84CF120A-75F3-400A-AB97-32CB217465E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39" authorId="3" shapeId="0" xr:uid="{774CFE8E-7F69-4A10-8412-73FBC9AAC400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C40" authorId="4" shapeId="0" xr:uid="{44D42FF2-106D-4155-B8FC-56DD387C526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Unable to cover qualified shift</t>
        </r>
      </text>
    </comment>
    <comment ref="K40" authorId="0" shapeId="0" xr:uid="{DE9CEC84-A9A1-445D-8EC0-2203E04BF62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0" authorId="0" shapeId="0" xr:uid="{C56BA83E-4862-438B-A81F-DF7613335D9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M40" authorId="3" shapeId="0" xr:uid="{DC569ACB-3238-4F86-ACC8-3685DA5D5626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K41" authorId="3" shapeId="0" xr:uid="{B1EB20E0-47EC-4E9D-8C44-C7C44FC6EF90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43" authorId="4" shapeId="0" xr:uid="{5442FCBB-7127-4D47-A806-C22C71A5E73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cover qualified shift</t>
        </r>
      </text>
    </comment>
    <comment ref="M44" authorId="0" shapeId="0" xr:uid="{1B547320-4A12-4A8B-B1DB-1E2FD52CA8E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56" authorId="6" shapeId="0" xr:uid="{6612A22A-71F5-4323-B352-0AB6D344E473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C57" authorId="6" shapeId="0" xr:uid="{F783B030-4C59-400D-B310-0DE3E4A7A85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57" authorId="6" shapeId="0" xr:uid="{196D9F3A-B1C6-4E40-8A0C-60AE402E290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U57" authorId="7" shapeId="0" xr:uid="{1EE4E51E-5107-426B-836B-3AB0288DB90F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58" authorId="6" shapeId="0" xr:uid="{10B8C7D5-90DF-4CB3-B6F4-0622C05BB4C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E58" authorId="6" shapeId="0" xr:uid="{CDF65E10-5F01-4EE8-AE43-E5F8AF13182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8" authorId="6" shapeId="0" xr:uid="{C53E99B8-1AFA-4C53-AF21-943FA3979E0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58" authorId="7" shapeId="0" xr:uid="{31437448-F947-40CB-9570-1ACE7901BDF3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59" authorId="6" shapeId="0" xr:uid="{7D24C4D1-EA49-42C9-A6BC-06502EBEC77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F59" authorId="6" shapeId="0" xr:uid="{C2BF2AF9-B154-47F9-BA0A-1153FA62FA2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C60" authorId="6" shapeId="0" xr:uid="{0A9A1984-CB72-4C7A-8E4B-258ED5C6294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D60" authorId="6" shapeId="0" xr:uid="{80F00D13-2B0A-4C23-A73A-EBC29FD942B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F60" authorId="6" shapeId="0" xr:uid="{58491B4C-AE2B-4B19-96FF-F8D0985AEA1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D61" authorId="6" shapeId="0" xr:uid="{7833AF8D-4EEB-4FBD-AC7B-2E94AB25A2A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F61" authorId="6" shapeId="0" xr:uid="{5FC3910C-3BA3-4A22-A116-3D9D7E44554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K61" authorId="7" shapeId="0" xr:uid="{72532639-A97B-4148-99DD-E20369396B77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2" authorId="6" shapeId="0" xr:uid="{7DFDF279-952D-42E6-BDCD-8B47619B90A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F62" authorId="6" shapeId="0" xr:uid="{AE8D557D-AA9D-435D-923C-951F410BF2B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62" authorId="6" shapeId="0" xr:uid="{FC9F45CC-39C4-4857-BD8B-3D2B515D73B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63" authorId="6" shapeId="0" xr:uid="{0FDFC132-8E3B-4958-9A49-3FF40C235BB3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cose 2</t>
        </r>
      </text>
    </comment>
    <comment ref="K63" authorId="7" shapeId="0" xr:uid="{AE579A6F-94E7-46CF-A986-16D89E058A21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4" authorId="6" shapeId="0" xr:uid="{BCF05477-0CA0-48BE-8C7F-4A36ED5B4F0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E65" authorId="6" shapeId="0" xr:uid="{D50487D7-3913-4423-8BC3-9B80BCC68FE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65" authorId="6" shapeId="0" xr:uid="{9D70570E-DEE8-4708-855C-FE83959072A4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66" authorId="6" shapeId="0" xr:uid="{B5B487F0-B992-4FF0-863E-C1FC04E59D6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</t>
        </r>
      </text>
    </comment>
    <comment ref="S66" authorId="6" shapeId="0" xr:uid="{1254EA7B-5B50-47CF-9D41-B6BE7F12328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66" authorId="6" shapeId="0" xr:uid="{5AA42B7E-0BE3-40BB-AF9A-980594D3B3C4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7" authorId="6" shapeId="0" xr:uid="{49FE6DBD-5266-413D-B4A3-B48600FC3CC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7" authorId="6" shapeId="0" xr:uid="{4A274B74-FA3D-4E71-916A-9F604683CF7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8" authorId="6" shapeId="0" xr:uid="{9C853807-CB31-4E8B-83DC-FBAC35CB5AA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8" authorId="3" shapeId="0" xr:uid="{70627310-6ACB-440B-BA92-07D38C75A945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68" authorId="7" shapeId="0" xr:uid="{61EDFDF7-E81F-4AD6-AA03-DFFAD93DBBE4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9" authorId="6" shapeId="0" xr:uid="{BA72E8CE-3984-4DA3-9D12-9184FB2283B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9" authorId="7" shapeId="0" xr:uid="{1501F3C3-6BE3-45AE-97C9-7FF9813A4614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70" authorId="3" shapeId="0" xr:uid="{E9EEF802-EDFC-478B-94F4-2BC17844CBC5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70" authorId="6" shapeId="0" xr:uid="{328244F9-337C-4569-9F11-055BF2AA230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71" authorId="8" shapeId="0" xr:uid="{62F5FF92-AB1D-4623-9C6F-397E3B517936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2" authorId="6" shapeId="0" xr:uid="{35E044BD-5167-45D0-95B1-340B124BE4C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72" authorId="8" shapeId="0" xr:uid="{9D1B6958-9969-430C-A3A5-194857636475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3" authorId="6" shapeId="0" xr:uid="{391A4E5E-26DA-492C-A55E-301CE4EBAB8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73" authorId="8" shapeId="0" xr:uid="{922FB709-AAA2-4290-A86D-98BEED4B087B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74" authorId="8" shapeId="0" xr:uid="{93CA6CA4-B16B-4603-871A-9FE2B3865089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75" authorId="6" shapeId="0" xr:uid="{696A975C-0112-4221-ACDB-CE9C6BA41CF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5" authorId="6" shapeId="0" xr:uid="{177FDD56-6833-45CD-90EA-19807182725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5" authorId="7" shapeId="0" xr:uid="{3CEA5FB8-7B8D-455F-B743-C1102FF4819C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6" authorId="6" shapeId="0" xr:uid="{DD6FC70F-5093-4963-BF7F-0CE49501639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6" authorId="6" shapeId="0" xr:uid="{9EA72190-67FB-400F-A41B-B7353BE5612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76" authorId="8" shapeId="0" xr:uid="{A34D1F2E-60C8-466D-A3AB-926DCD65B88C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7" authorId="6" shapeId="0" xr:uid="{8F13FF44-B9B0-4F64-86C6-812EBE5E41E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8" authorId="6" shapeId="0" xr:uid="{85FC8C5C-42F0-4CA5-ABDF-825A65A7B8A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78" authorId="8" shapeId="0" xr:uid="{FC4A2518-8BB7-41E8-81A9-441986E6A88E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9" authorId="6" shapeId="0" xr:uid="{9B22BC10-3023-439E-839C-4B6E8BE4DFE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79" authorId="6" shapeId="0" xr:uid="{E526F86F-9817-403C-9C65-672A0276494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82" authorId="6" shapeId="0" xr:uid="{D79EFA84-95EE-4A8A-B357-80A6042436A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2" authorId="6" shapeId="0" xr:uid="{98EDD0F8-9EF7-4FF5-A57E-53ECD5CE655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83" authorId="6" shapeId="0" xr:uid="{C71702C6-8990-47A3-A95A-DA12BE76684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4" authorId="6" shapeId="0" xr:uid="{4A2AD577-5D80-465B-8E07-8C5081B0D4F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97" authorId="9" shapeId="0" xr:uid="{63DD8EF6-7155-4469-BB7D-B02CA3D04787}">
      <text>
        <r>
          <rPr>
            <b/>
            <sz val="9"/>
            <color indexed="81"/>
            <rFont val="Tahoma"/>
            <charset val="1"/>
          </rPr>
          <t>James Claire:</t>
        </r>
        <r>
          <rPr>
            <sz val="9"/>
            <color indexed="81"/>
            <rFont val="Tahoma"/>
            <charset val="1"/>
          </rPr>
          <t xml:space="preserve">
This is correct - no HCA's on this shift</t>
        </r>
      </text>
    </comment>
    <comment ref="T97" authorId="10" shapeId="0" xr:uid="{FE553EC4-5258-491D-9B9C-4CFCF1DDD23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7" authorId="10" shapeId="0" xr:uid="{28193A63-E340-46AD-90C0-52D8D1D1BE0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8" authorId="10" shapeId="0" xr:uid="{5B7593D9-0D29-4F1A-B3AE-EE486531941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10" shapeId="0" xr:uid="{23837A8B-6E5C-4D5D-B74B-CB2FBB02B09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99" authorId="10" shapeId="0" xr:uid="{42C7D2BD-2243-4650-BBC0-46689394A84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9" authorId="10" shapeId="0" xr:uid="{72473D72-283A-4289-B241-0D0D1AD0C84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0" shapeId="0" xr:uid="{3889680B-869C-4EC6-A053-AC821D5A7F2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0" authorId="10" shapeId="0" xr:uid="{73E2D595-CDFD-4C35-ACFE-B1B4DD565B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0" authorId="10" shapeId="0" xr:uid="{91DA1348-E3E5-462A-8440-3CD82027928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0" authorId="10" shapeId="0" xr:uid="{6D288886-7C36-42E6-AEA3-A33026E2EA4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10" shapeId="0" xr:uid="{5421BD76-4F76-4559-8FA7-C0FA96A78C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1" authorId="10" shapeId="0" xr:uid="{C1E77532-962A-47CF-B330-BE1BB900191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1" authorId="10" shapeId="0" xr:uid="{9AC18617-9A3C-429B-8CAC-F57B35D14A2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2" authorId="10" shapeId="0" xr:uid="{1D4BA8B3-66C1-493A-A2DE-84C79276821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3" authorId="10" shapeId="0" xr:uid="{29EB9989-E8C2-4C29-9EB0-003735CC188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3" authorId="10" shapeId="0" xr:uid="{CEE95A60-02BF-48AD-A3BD-9D5E258C042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3" authorId="10" shapeId="0" xr:uid="{2A5D9941-BBA4-49CC-84C1-970FAA3FC59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4" authorId="10" shapeId="0" xr:uid="{73DF1E46-46A6-4043-86D4-079FBFB5FC1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4" authorId="10" shapeId="0" xr:uid="{4922BB05-7707-4113-B7AC-E1F71CB3AC0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4" authorId="10" shapeId="0" xr:uid="{0F11E1CD-44BC-4D1F-BE33-419A8C9C5B8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4" authorId="10" shapeId="0" xr:uid="{CC902BEA-D5D0-4B8B-B710-296D736BA0E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5" authorId="10" shapeId="0" xr:uid="{6FACC27D-89F8-47F9-9875-2288D678EF2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5" authorId="10" shapeId="0" xr:uid="{DF656499-DA99-4B6D-89F9-C803A154A0F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5" authorId="10" shapeId="0" xr:uid="{BDE7DDC6-C828-480C-AA42-0A4D95787F8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6" authorId="10" shapeId="0" xr:uid="{7F97A5C2-E30A-48C0-A479-A76EB11D82A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6" authorId="10" shapeId="0" xr:uid="{306D4107-6688-4672-91BD-AD21618C8CB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7" authorId="10" shapeId="0" xr:uid="{69841739-FF5F-4518-AB10-EFFC8FB1C4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10" shapeId="0" xr:uid="{2E6D0214-D66E-41FD-916E-CA1107D949D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8" authorId="10" shapeId="0" xr:uid="{1850783E-79BA-469B-913A-39B01635446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8" authorId="10" shapeId="0" xr:uid="{EDD94C2B-3AA4-4F18-B10C-117F3B5679B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8" authorId="10" shapeId="0" xr:uid="{ADEE38E5-C692-41F5-84A8-E238917EC9B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9" authorId="10" shapeId="0" xr:uid="{8D6359F2-3D4B-4C2A-9ED7-C36D273DFE2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9" authorId="10" shapeId="0" xr:uid="{DC06E923-74C1-45DE-B5C0-E7F811A414E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0" authorId="10" shapeId="0" xr:uid="{CF7A0B01-8F34-4B32-907D-337A0B32A45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0" authorId="10" shapeId="0" xr:uid="{CCA1FBA4-E018-4D59-8F08-90EA01B1AF7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0" shapeId="0" xr:uid="{60844CBD-81F3-4760-BB5C-A4B5EA3989C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1" authorId="10" shapeId="0" xr:uid="{E10EF6A4-7BA3-492C-A4CD-E4CBF79A7D8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1" authorId="10" shapeId="0" xr:uid="{9D5DECC7-268F-4ECE-B591-1F38BE03A1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2" authorId="10" shapeId="0" xr:uid="{990CF7CD-1E96-4DC1-B6A9-33ACDCB8797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0" shapeId="0" xr:uid="{85C2676B-8E17-4235-A3BF-107CB69A252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L113" authorId="9" shapeId="0" xr:uid="{4DBB3185-61F9-41A4-B731-7A929D7273BA}">
      <text>
        <r>
          <rPr>
            <b/>
            <sz val="9"/>
            <color indexed="81"/>
            <rFont val="Tahoma"/>
            <charset val="1"/>
          </rPr>
          <t>James Claire:</t>
        </r>
        <r>
          <rPr>
            <sz val="9"/>
            <color indexed="81"/>
            <rFont val="Tahoma"/>
            <charset val="1"/>
          </rPr>
          <t xml:space="preserve">
No HCA's on this shift, code 1</t>
        </r>
      </text>
    </comment>
    <comment ref="V113" authorId="10" shapeId="0" xr:uid="{2B8273B4-2AE4-4C5F-A5CB-4D2572CE52C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4" authorId="10" shapeId="0" xr:uid="{6573ED65-4B3D-4EF1-AD1A-692B99E1263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5" authorId="10" shapeId="0" xr:uid="{0CFD5F82-1B92-4F00-AF5D-F80B4629916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5" authorId="10" shapeId="0" xr:uid="{BB955DAA-46CA-4925-9D74-9D216B431D6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6" authorId="10" shapeId="0" xr:uid="{9ECADEAB-06B6-49A2-BF14-402E3881F8D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6" authorId="10" shapeId="0" xr:uid="{36B7CEA0-0D83-46DE-83C1-36606689BDB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7" authorId="11" shapeId="0" xr:uid="{FCA5EFCC-F5EC-4E82-862B-CCC718C7EDA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7" authorId="10" shapeId="0" xr:uid="{31EDA311-6092-422C-A348-D2B99BC1115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7" authorId="10" shapeId="0" xr:uid="{5ECEA48C-BC4B-411A-868C-1469D8B78D5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8" authorId="10" shapeId="0" xr:uid="{375DFEB4-34A5-46C0-B0D0-61D77E98A9C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8" authorId="10" shapeId="0" xr:uid="{08308718-E007-4616-A089-4FCA9BE99A7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9" authorId="10" shapeId="0" xr:uid="{018F2C9F-5499-49BA-846D-A007439CE05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9" authorId="10" shapeId="0" xr:uid="{C99A6306-0612-4368-A8E6-C3344D3016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0" authorId="10" shapeId="0" xr:uid="{8251C4F1-6264-4E96-9B77-39BF85AC3A4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0" shapeId="0" xr:uid="{289F8E94-7BC2-41D2-AC73-801A0306948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1" authorId="10" shapeId="0" xr:uid="{A3B2CEC6-F390-44E1-B9DD-C08E09ABF1D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1" authorId="10" shapeId="0" xr:uid="{FF7F97CC-9DC9-4A9F-A2B8-765A566EB51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1" authorId="10" shapeId="0" xr:uid="{D1F3934B-FACB-428C-94ED-097CB92613E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2" authorId="10" shapeId="0" xr:uid="{E230C2B1-706D-4430-BCE9-09C158F20E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2" authorId="10" shapeId="0" xr:uid="{635A5AC4-957F-495D-B81F-C938CFC9C4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3" authorId="10" shapeId="0" xr:uid="{903D4B2E-E1B6-493D-AE33-A2F896B4ECC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3" authorId="10" shapeId="0" xr:uid="{9F34167E-9820-4426-8896-FA4897F945D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4" authorId="10" shapeId="0" xr:uid="{C141D686-BDCE-4E65-8E4C-1BC64EC869C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0" shapeId="0" xr:uid="{1BC51314-3CE5-45EA-B883-E6C3A2E9998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4" authorId="10" shapeId="0" xr:uid="{11E33EA5-8CF9-4A31-B92A-58341B33555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5" authorId="10" shapeId="0" xr:uid="{D987F7A2-F3F4-489D-9DA4-34DD7D4A24E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25" authorId="10" shapeId="0" xr:uid="{A4F7EADE-253C-486A-A0EA-BA6F187EC71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5" authorId="10" shapeId="0" xr:uid="{9ED17F22-A21A-4EE5-84BE-781AEAC9D97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5" authorId="10" shapeId="0" xr:uid="{78DF2F15-9F5D-4008-ACB9-90626C2170F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6" authorId="10" shapeId="0" xr:uid="{7D46EFA6-059F-47F8-8A36-327B2E57455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6" authorId="10" shapeId="0" xr:uid="{AE7B26EA-A849-406E-9E55-DD335773F8F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<sst xmlns="http://schemas.openxmlformats.org/spreadsheetml/2006/main" count="1789" uniqueCount="152">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</sst>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0" fontId="4" fillId="0" borderId="1" xfId="0" applyFont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7" borderId="1" xfId="0" applyFill="1" applyBorder="1"/>
    <xf numFmtId="1" fontId="8" fillId="11" borderId="2" xfId="0" applyNumberFormat="1" applyFont="1" applyFill="1" applyBorder="1" applyAlignment="1" applyProtection="1">
      <alignment horizontal="center" vertic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33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159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5" t="s">
        <v>126</v>
      </c>
      <c r="C10" s="86"/>
      <c r="D10" s="86"/>
      <c r="E10" s="86"/>
      <c r="F10" s="86"/>
      <c r="G10" s="86"/>
      <c r="H10" s="87"/>
    </row>
    <row r="11" spans="2:8" ht="15.75" thickBot="1" x14ac:dyDescent="0.3">
      <c r="B11" s="88"/>
      <c r="C11" s="89"/>
      <c r="D11" s="89"/>
      <c r="E11" s="89"/>
      <c r="F11" s="89"/>
      <c r="G11" s="89"/>
      <c r="H11" s="90"/>
    </row>
    <row r="12" spans="2:8" s="70" customFormat="1" ht="18" customHeight="1" x14ac:dyDescent="0.25">
      <c r="B12" s="91" t="s">
        <v>127</v>
      </c>
      <c r="C12" s="91"/>
      <c r="D12" s="91"/>
      <c r="E12" s="91"/>
      <c r="F12" s="91"/>
      <c r="G12" s="91"/>
      <c r="H12" s="91"/>
    </row>
    <row r="13" spans="2:8" s="70" customFormat="1" ht="18" customHeight="1" x14ac:dyDescent="0.25">
      <c r="B13" s="92"/>
      <c r="C13" s="92"/>
      <c r="D13" s="92"/>
      <c r="E13" s="92"/>
      <c r="F13" s="92"/>
      <c r="G13" s="92"/>
      <c r="H13" s="92"/>
    </row>
    <row r="14" spans="2:8" s="70" customFormat="1" ht="18" customHeight="1" x14ac:dyDescent="0.25">
      <c r="B14" s="92"/>
      <c r="C14" s="92"/>
      <c r="D14" s="92"/>
      <c r="E14" s="92"/>
      <c r="F14" s="92"/>
      <c r="G14" s="92"/>
      <c r="H14" s="92"/>
    </row>
    <row r="15" spans="2:8" s="70" customFormat="1" ht="18" customHeight="1" x14ac:dyDescent="0.25">
      <c r="B15" s="92"/>
      <c r="C15" s="92"/>
      <c r="D15" s="92"/>
      <c r="E15" s="92"/>
      <c r="F15" s="92"/>
      <c r="G15" s="92"/>
      <c r="H15" s="92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98" t="s">
        <v>84</v>
      </c>
      <c r="D18" s="99"/>
      <c r="E18" s="98" t="s">
        <v>85</v>
      </c>
      <c r="F18" s="100"/>
    </row>
    <row r="19" spans="3:10" ht="18.75" x14ac:dyDescent="0.3">
      <c r="C19" s="93" t="s">
        <v>92</v>
      </c>
      <c r="D19" s="95"/>
      <c r="E19" s="93">
        <v>2022</v>
      </c>
      <c r="F19" s="95"/>
    </row>
    <row r="20" spans="3:10" ht="18" x14ac:dyDescent="0.25">
      <c r="C20" s="96" t="s">
        <v>122</v>
      </c>
      <c r="D20" s="97"/>
      <c r="E20" s="97"/>
      <c r="F20" s="97"/>
    </row>
    <row r="21" spans="3:10" ht="18.75" x14ac:dyDescent="0.3">
      <c r="C21" s="93">
        <v>30</v>
      </c>
      <c r="D21" s="94"/>
      <c r="E21" s="94"/>
      <c r="F21" s="95"/>
    </row>
    <row r="23" spans="3:10" ht="15" customHeight="1" x14ac:dyDescent="0.25">
      <c r="C23" s="84" t="str">
        <f>IF(C21=0,"Sorry the Spreadsheet cannot go that far in the future, Please select the current Year", "")</f>
        <v/>
      </c>
      <c r="D23" s="84"/>
      <c r="E23" s="84"/>
      <c r="F23" s="84"/>
      <c r="G23" s="84"/>
      <c r="H23" s="84"/>
      <c r="I23" s="84"/>
      <c r="J23" s="84"/>
    </row>
    <row r="24" spans="3:10" ht="15.75" customHeight="1" x14ac:dyDescent="0.25">
      <c r="C24" s="84"/>
      <c r="D24" s="84"/>
      <c r="E24" s="84"/>
      <c r="F24" s="84"/>
      <c r="G24" s="84"/>
      <c r="H24" s="84"/>
      <c r="I24" s="84"/>
      <c r="J24" s="84"/>
    </row>
    <row r="25" spans="3:10" ht="15" customHeight="1" x14ac:dyDescent="0.25">
      <c r="C25" s="84"/>
      <c r="D25" s="84"/>
      <c r="E25" s="84"/>
      <c r="F25" s="84"/>
      <c r="G25" s="84"/>
      <c r="H25" s="84"/>
      <c r="I25" s="84"/>
      <c r="J25" s="84"/>
    </row>
    <row r="26" spans="3:10" ht="15.75" customHeight="1" x14ac:dyDescent="0.25">
      <c r="C26" s="84"/>
      <c r="D26" s="84"/>
      <c r="E26" s="84"/>
      <c r="F26" s="84"/>
      <c r="G26" s="84"/>
      <c r="H26" s="84"/>
      <c r="I26" s="84"/>
      <c r="J26" s="84"/>
    </row>
    <row r="27" spans="3:10" x14ac:dyDescent="0.25">
      <c r="C27" s="84"/>
      <c r="D27" s="84"/>
      <c r="E27" s="84"/>
      <c r="F27" s="84"/>
      <c r="G27" s="84"/>
      <c r="H27" s="84"/>
      <c r="I27" s="84"/>
      <c r="J27" s="8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330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J118" sqref="J118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5" t="s">
        <v>114</v>
      </c>
      <c r="C8" s="86"/>
      <c r="D8" s="86"/>
      <c r="E8" s="86"/>
      <c r="F8" s="86"/>
      <c r="G8" s="86"/>
      <c r="H8" s="87"/>
      <c r="M8" s="17"/>
      <c r="N8" s="17"/>
      <c r="O8" s="17"/>
    </row>
    <row r="9" spans="1:48" ht="15.75" customHeight="1" thickBot="1" x14ac:dyDescent="0.3">
      <c r="B9" s="88"/>
      <c r="C9" s="89"/>
      <c r="D9" s="89"/>
      <c r="E9" s="89"/>
      <c r="F9" s="89"/>
      <c r="G9" s="89"/>
      <c r="H9" s="90"/>
    </row>
    <row r="10" spans="1:48" ht="15" customHeight="1" x14ac:dyDescent="0.25">
      <c r="B10" s="106" t="s">
        <v>108</v>
      </c>
      <c r="C10" s="106"/>
      <c r="D10" s="106"/>
      <c r="E10" s="106"/>
      <c r="F10" s="106"/>
      <c r="G10" s="106"/>
      <c r="H10" s="106"/>
      <c r="J10" s="106" t="s">
        <v>109</v>
      </c>
      <c r="K10" s="106"/>
      <c r="L10" s="106"/>
      <c r="M10" s="106"/>
      <c r="N10" s="106"/>
      <c r="O10" s="106"/>
      <c r="P10" s="106"/>
      <c r="R10" s="106" t="s">
        <v>110</v>
      </c>
      <c r="S10" s="106"/>
      <c r="T10" s="106"/>
      <c r="U10" s="106"/>
      <c r="V10" s="106"/>
      <c r="W10" s="106"/>
      <c r="X10" s="106"/>
      <c r="Z10" s="106" t="s">
        <v>111</v>
      </c>
      <c r="AA10" s="106"/>
      <c r="AB10" s="106"/>
      <c r="AC10" s="106"/>
      <c r="AD10" s="106"/>
      <c r="AE10" s="106"/>
      <c r="AF10" s="106"/>
      <c r="AH10" s="106" t="s">
        <v>112</v>
      </c>
      <c r="AI10" s="106"/>
      <c r="AJ10" s="106"/>
      <c r="AK10" s="106"/>
      <c r="AL10" s="106"/>
      <c r="AM10" s="106"/>
      <c r="AN10" s="106"/>
      <c r="AP10" s="106" t="s">
        <v>113</v>
      </c>
      <c r="AQ10" s="106"/>
      <c r="AR10" s="106"/>
      <c r="AS10" s="106"/>
      <c r="AT10" s="106"/>
      <c r="AU10" s="106"/>
      <c r="AV10" s="106"/>
    </row>
    <row r="11" spans="1:48" ht="15" customHeight="1" x14ac:dyDescent="0.25">
      <c r="B11" s="100"/>
      <c r="C11" s="100"/>
      <c r="D11" s="100"/>
      <c r="E11" s="100"/>
      <c r="F11" s="100"/>
      <c r="G11" s="100"/>
      <c r="H11" s="100"/>
      <c r="J11" s="100"/>
      <c r="K11" s="100"/>
      <c r="L11" s="100"/>
      <c r="M11" s="100"/>
      <c r="N11" s="100"/>
      <c r="O11" s="100"/>
      <c r="P11" s="100"/>
      <c r="R11" s="100"/>
      <c r="S11" s="100"/>
      <c r="T11" s="100"/>
      <c r="U11" s="100"/>
      <c r="V11" s="100"/>
      <c r="W11" s="100"/>
      <c r="X11" s="100"/>
      <c r="Z11" s="100"/>
      <c r="AA11" s="100"/>
      <c r="AB11" s="100"/>
      <c r="AC11" s="100"/>
      <c r="AD11" s="100"/>
      <c r="AE11" s="100"/>
      <c r="AF11" s="100"/>
      <c r="AH11" s="100"/>
      <c r="AI11" s="100"/>
      <c r="AJ11" s="100"/>
      <c r="AK11" s="100"/>
      <c r="AL11" s="100"/>
      <c r="AM11" s="100"/>
      <c r="AN11" s="100"/>
      <c r="AP11" s="100"/>
      <c r="AQ11" s="100"/>
      <c r="AR11" s="100"/>
      <c r="AS11" s="100"/>
      <c r="AT11" s="100"/>
      <c r="AU11" s="100"/>
      <c r="AV11" s="100"/>
    </row>
    <row r="12" spans="1:48" ht="27.75" customHeight="1" x14ac:dyDescent="0.3">
      <c r="B12" s="3" t="s">
        <v>6</v>
      </c>
      <c r="C12" s="103" t="s">
        <v>81</v>
      </c>
      <c r="D12" s="104"/>
      <c r="E12" s="104"/>
      <c r="F12" s="104"/>
      <c r="G12" s="104"/>
      <c r="H12" s="105"/>
      <c r="J12" s="3" t="s">
        <v>12</v>
      </c>
      <c r="K12" s="103" t="s">
        <v>81</v>
      </c>
      <c r="L12" s="104"/>
      <c r="M12" s="104"/>
      <c r="N12" s="104"/>
      <c r="O12" s="104"/>
      <c r="P12" s="105"/>
      <c r="R12" s="16" t="s">
        <v>13</v>
      </c>
      <c r="S12" s="103" t="s">
        <v>81</v>
      </c>
      <c r="T12" s="104"/>
      <c r="U12" s="104"/>
      <c r="V12" s="104"/>
      <c r="W12" s="104"/>
      <c r="X12" s="105"/>
      <c r="Z12" s="16" t="s">
        <v>14</v>
      </c>
      <c r="AA12" s="103" t="s">
        <v>81</v>
      </c>
      <c r="AB12" s="104"/>
      <c r="AC12" s="104"/>
      <c r="AD12" s="104"/>
      <c r="AE12" s="104"/>
      <c r="AF12" s="105"/>
      <c r="AH12" s="16" t="s">
        <v>15</v>
      </c>
      <c r="AI12" s="103" t="s">
        <v>81</v>
      </c>
      <c r="AJ12" s="104"/>
      <c r="AK12" s="104"/>
      <c r="AL12" s="104"/>
      <c r="AM12" s="104"/>
      <c r="AN12" s="105"/>
      <c r="AP12" s="16" t="s">
        <v>16</v>
      </c>
      <c r="AQ12" s="103" t="s">
        <v>81</v>
      </c>
      <c r="AR12" s="104"/>
      <c r="AS12" s="104"/>
      <c r="AT12" s="104"/>
      <c r="AU12" s="104"/>
      <c r="AV12" s="105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1" t="s">
        <v>79</v>
      </c>
      <c r="D14" s="102"/>
      <c r="E14" s="101" t="s">
        <v>80</v>
      </c>
      <c r="F14" s="102"/>
      <c r="G14" s="101" t="s">
        <v>42</v>
      </c>
      <c r="H14" s="102"/>
      <c r="I14" s="35"/>
      <c r="J14" s="34" t="s">
        <v>0</v>
      </c>
      <c r="K14" s="101" t="s">
        <v>79</v>
      </c>
      <c r="L14" s="102"/>
      <c r="M14" s="101" t="s">
        <v>80</v>
      </c>
      <c r="N14" s="102"/>
      <c r="O14" s="101" t="s">
        <v>42</v>
      </c>
      <c r="P14" s="102"/>
      <c r="R14" s="34" t="s">
        <v>0</v>
      </c>
      <c r="S14" s="101" t="s">
        <v>79</v>
      </c>
      <c r="T14" s="102"/>
      <c r="U14" s="101" t="s">
        <v>80</v>
      </c>
      <c r="V14" s="102"/>
      <c r="W14" s="101" t="s">
        <v>42</v>
      </c>
      <c r="X14" s="102"/>
      <c r="Z14" s="34" t="s">
        <v>0</v>
      </c>
      <c r="AA14" s="101" t="s">
        <v>79</v>
      </c>
      <c r="AB14" s="102"/>
      <c r="AC14" s="101" t="s">
        <v>80</v>
      </c>
      <c r="AD14" s="102"/>
      <c r="AE14" s="101" t="s">
        <v>42</v>
      </c>
      <c r="AF14" s="102"/>
      <c r="AH14" s="34" t="s">
        <v>0</v>
      </c>
      <c r="AI14" s="101" t="s">
        <v>79</v>
      </c>
      <c r="AJ14" s="102"/>
      <c r="AK14" s="101" t="s">
        <v>80</v>
      </c>
      <c r="AL14" s="102"/>
      <c r="AM14" s="101" t="s">
        <v>42</v>
      </c>
      <c r="AN14" s="102"/>
      <c r="AP14" s="34" t="s">
        <v>0</v>
      </c>
      <c r="AQ14" s="101" t="s">
        <v>79</v>
      </c>
      <c r="AR14" s="102"/>
      <c r="AS14" s="101" t="s">
        <v>80</v>
      </c>
      <c r="AT14" s="102"/>
      <c r="AU14" s="101" t="s">
        <v>42</v>
      </c>
      <c r="AV14" s="102"/>
    </row>
    <row r="15" spans="1:48" x14ac:dyDescent="0.25">
      <c r="A15">
        <v>1</v>
      </c>
      <c r="B15" s="41">
        <f>VLOOKUP($A15,'Date Reference'!$K$6:$L$36,2,FALSE)</f>
        <v>44652</v>
      </c>
      <c r="C15" s="78">
        <v>15</v>
      </c>
      <c r="D15" s="77">
        <v>30</v>
      </c>
      <c r="E15" s="78">
        <v>15</v>
      </c>
      <c r="F15" s="77">
        <v>30</v>
      </c>
      <c r="G15" s="77">
        <v>20</v>
      </c>
      <c r="H15" s="77">
        <v>30</v>
      </c>
      <c r="J15" s="62">
        <f>VLOOKUP($A15,'Date Reference'!$K$6:$L$36,2,FALSE)</f>
        <v>44652</v>
      </c>
      <c r="K15" s="77">
        <v>30</v>
      </c>
      <c r="L15" s="78">
        <v>22.5</v>
      </c>
      <c r="M15" s="77">
        <v>22.5</v>
      </c>
      <c r="N15" s="78">
        <v>22.5</v>
      </c>
      <c r="O15" s="77">
        <v>10</v>
      </c>
      <c r="P15" s="77">
        <v>20</v>
      </c>
      <c r="R15" s="41">
        <f>VLOOKUP($A15,'Date Reference'!$K$6:$L$36,2,FALSE)</f>
        <v>44652</v>
      </c>
      <c r="S15" s="77">
        <v>15</v>
      </c>
      <c r="T15" s="78">
        <v>22.5</v>
      </c>
      <c r="U15" s="77">
        <v>22.5</v>
      </c>
      <c r="V15" s="78">
        <v>22.5</v>
      </c>
      <c r="W15" s="77">
        <v>20</v>
      </c>
      <c r="X15" s="77">
        <v>10</v>
      </c>
      <c r="Y15" s="76"/>
      <c r="Z15" s="74">
        <f>VLOOKUP($A15,'Date Reference'!$K$6:$L$36,2,FALSE)</f>
        <v>44652</v>
      </c>
      <c r="AA15" s="78">
        <v>15</v>
      </c>
      <c r="AB15" s="77">
        <v>22.5</v>
      </c>
      <c r="AC15" s="78">
        <v>15</v>
      </c>
      <c r="AD15" s="77">
        <v>22.5</v>
      </c>
      <c r="AE15" s="77">
        <v>10</v>
      </c>
      <c r="AF15" s="77">
        <v>10</v>
      </c>
      <c r="AG15" s="76"/>
      <c r="AH15" s="74">
        <f>VLOOKUP($A15,'Date Reference'!$K$6:$L$36,2,FALSE)</f>
        <v>44652</v>
      </c>
      <c r="AI15" s="78">
        <v>15</v>
      </c>
      <c r="AJ15" s="77">
        <v>30</v>
      </c>
      <c r="AK15" s="78">
        <v>22.5</v>
      </c>
      <c r="AL15" s="77">
        <v>22.5</v>
      </c>
      <c r="AM15" s="77">
        <v>20</v>
      </c>
      <c r="AN15" s="77">
        <v>30</v>
      </c>
      <c r="AO15" s="76"/>
      <c r="AP15" s="74">
        <f>VLOOKUP($A15,'Date Reference'!$K$6:$L$36,2,FALSE)</f>
        <v>44652</v>
      </c>
      <c r="AQ15" s="77">
        <v>15</v>
      </c>
      <c r="AR15" s="77">
        <v>30</v>
      </c>
      <c r="AS15" s="77">
        <v>22.5</v>
      </c>
      <c r="AT15" s="77">
        <v>15</v>
      </c>
      <c r="AU15" s="77">
        <v>20</v>
      </c>
      <c r="AV15" s="77">
        <v>40</v>
      </c>
    </row>
    <row r="16" spans="1:48" x14ac:dyDescent="0.25">
      <c r="A16">
        <v>2</v>
      </c>
      <c r="B16" s="41">
        <f>VLOOKUP($A16,'Date Reference'!$K$6:$L$36,2,FALSE)</f>
        <v>44653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44653</v>
      </c>
      <c r="K16" s="77">
        <v>15</v>
      </c>
      <c r="L16" s="78">
        <v>22.5</v>
      </c>
      <c r="M16" s="77">
        <v>15</v>
      </c>
      <c r="N16" s="78">
        <v>30</v>
      </c>
      <c r="O16" s="77">
        <v>20</v>
      </c>
      <c r="P16" s="77">
        <v>20</v>
      </c>
      <c r="R16" s="41">
        <f>VLOOKUP($A16,'Date Reference'!$K$6:$L$36,2,FALSE)</f>
        <v>44653</v>
      </c>
      <c r="S16" s="77">
        <v>22.5</v>
      </c>
      <c r="T16" s="78">
        <v>15</v>
      </c>
      <c r="U16" s="77">
        <v>22.5</v>
      </c>
      <c r="V16" s="78">
        <v>22.5</v>
      </c>
      <c r="W16" s="77">
        <v>20</v>
      </c>
      <c r="X16" s="77">
        <v>20</v>
      </c>
      <c r="Y16" s="76"/>
      <c r="Z16" s="74">
        <f>VLOOKUP($A16,'Date Reference'!$K$6:$L$36,2,FALSE)</f>
        <v>44653</v>
      </c>
      <c r="AA16" s="78">
        <v>15</v>
      </c>
      <c r="AB16" s="77">
        <v>22.5</v>
      </c>
      <c r="AC16" s="78">
        <v>15</v>
      </c>
      <c r="AD16" s="77">
        <v>22.5</v>
      </c>
      <c r="AE16" s="77">
        <v>20</v>
      </c>
      <c r="AF16" s="77">
        <v>10</v>
      </c>
      <c r="AG16" s="76"/>
      <c r="AH16" s="74">
        <f>VLOOKUP($A16,'Date Reference'!$K$6:$L$36,2,FALSE)</f>
        <v>44653</v>
      </c>
      <c r="AI16" s="78">
        <v>15</v>
      </c>
      <c r="AJ16" s="77">
        <v>30</v>
      </c>
      <c r="AK16" s="78">
        <v>15</v>
      </c>
      <c r="AL16" s="77">
        <v>30</v>
      </c>
      <c r="AM16" s="77">
        <v>20</v>
      </c>
      <c r="AN16" s="77">
        <v>30</v>
      </c>
      <c r="AO16" s="76"/>
      <c r="AP16" s="74">
        <f>VLOOKUP($A16,'Date Reference'!$K$6:$L$36,2,FALSE)</f>
        <v>44653</v>
      </c>
      <c r="AQ16" s="77">
        <v>22.5</v>
      </c>
      <c r="AR16" s="77">
        <v>30</v>
      </c>
      <c r="AS16" s="77">
        <v>22.5</v>
      </c>
      <c r="AT16" s="77">
        <v>30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44654</v>
      </c>
      <c r="C17" s="78">
        <v>15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44654</v>
      </c>
      <c r="K17" s="77">
        <v>22.5</v>
      </c>
      <c r="L17" s="78">
        <v>22.5</v>
      </c>
      <c r="M17" s="77">
        <v>22.5</v>
      </c>
      <c r="N17" s="78">
        <v>22.5</v>
      </c>
      <c r="O17" s="77">
        <v>20</v>
      </c>
      <c r="P17" s="77">
        <v>20</v>
      </c>
      <c r="R17" s="41">
        <f>VLOOKUP($A17,'Date Reference'!$K$6:$L$36,2,FALSE)</f>
        <v>44654</v>
      </c>
      <c r="S17" s="77">
        <v>30</v>
      </c>
      <c r="T17" s="78">
        <v>7.5</v>
      </c>
      <c r="U17" s="77">
        <v>30</v>
      </c>
      <c r="V17" s="78">
        <v>22.5</v>
      </c>
      <c r="W17" s="77">
        <v>20</v>
      </c>
      <c r="X17" s="77">
        <v>20</v>
      </c>
      <c r="Y17" s="76"/>
      <c r="Z17" s="74">
        <f>VLOOKUP($A17,'Date Reference'!$K$6:$L$36,2,FALSE)</f>
        <v>44654</v>
      </c>
      <c r="AA17" s="78">
        <v>15</v>
      </c>
      <c r="AB17" s="77">
        <v>22.5</v>
      </c>
      <c r="AC17" s="78">
        <v>15</v>
      </c>
      <c r="AD17" s="77">
        <v>22.5</v>
      </c>
      <c r="AE17" s="77">
        <v>20</v>
      </c>
      <c r="AF17" s="77">
        <v>10</v>
      </c>
      <c r="AG17" s="76"/>
      <c r="AH17" s="74">
        <f>VLOOKUP($A17,'Date Reference'!$K$6:$L$36,2,FALSE)</f>
        <v>44654</v>
      </c>
      <c r="AI17" s="78">
        <v>15</v>
      </c>
      <c r="AJ17" s="77">
        <v>30</v>
      </c>
      <c r="AK17" s="78">
        <v>15</v>
      </c>
      <c r="AL17" s="77">
        <v>30</v>
      </c>
      <c r="AM17" s="77">
        <v>20</v>
      </c>
      <c r="AN17" s="77">
        <v>30</v>
      </c>
      <c r="AO17" s="76"/>
      <c r="AP17" s="74">
        <f>VLOOKUP($A17,'Date Reference'!$K$6:$L$36,2,FALSE)</f>
        <v>44654</v>
      </c>
      <c r="AQ17" s="77">
        <v>22.5</v>
      </c>
      <c r="AR17" s="77">
        <v>37.5</v>
      </c>
      <c r="AS17" s="77">
        <v>22.5</v>
      </c>
      <c r="AT17" s="77">
        <v>37.5</v>
      </c>
      <c r="AU17" s="77">
        <v>20</v>
      </c>
      <c r="AV17" s="77">
        <v>40</v>
      </c>
    </row>
    <row r="18" spans="1:48" x14ac:dyDescent="0.25">
      <c r="A18">
        <v>4</v>
      </c>
      <c r="B18" s="41">
        <f>VLOOKUP($A18,'Date Reference'!$K$6:$L$36,2,FALSE)</f>
        <v>44655</v>
      </c>
      <c r="C18" s="78">
        <v>15</v>
      </c>
      <c r="D18" s="77">
        <v>30</v>
      </c>
      <c r="E18" s="78">
        <v>15</v>
      </c>
      <c r="F18" s="77">
        <v>30</v>
      </c>
      <c r="G18" s="77">
        <v>20</v>
      </c>
      <c r="H18" s="77">
        <v>30</v>
      </c>
      <c r="J18" s="62">
        <f>VLOOKUP($A18,'Date Reference'!$K$6:$L$36,2,FALSE)</f>
        <v>44655</v>
      </c>
      <c r="K18" s="77">
        <v>15</v>
      </c>
      <c r="L18" s="78">
        <v>30</v>
      </c>
      <c r="M18" s="77">
        <v>22.5</v>
      </c>
      <c r="N18" s="78">
        <v>22.5</v>
      </c>
      <c r="O18" s="77">
        <v>20</v>
      </c>
      <c r="P18" s="77">
        <v>20</v>
      </c>
      <c r="R18" s="41">
        <f>VLOOKUP($A18,'Date Reference'!$K$6:$L$36,2,FALSE)</f>
        <v>44655</v>
      </c>
      <c r="S18" s="77">
        <v>15</v>
      </c>
      <c r="T18" s="78">
        <v>22.5</v>
      </c>
      <c r="U18" s="77">
        <v>22.5</v>
      </c>
      <c r="V18" s="78">
        <v>15</v>
      </c>
      <c r="W18" s="77">
        <v>30</v>
      </c>
      <c r="X18" s="77">
        <v>10</v>
      </c>
      <c r="Y18" s="76"/>
      <c r="Z18" s="74">
        <f>VLOOKUP($A18,'Date Reference'!$K$6:$L$36,2,FALSE)</f>
        <v>44655</v>
      </c>
      <c r="AA18" s="78">
        <v>15</v>
      </c>
      <c r="AB18" s="77">
        <v>22.5</v>
      </c>
      <c r="AC18" s="78">
        <v>15</v>
      </c>
      <c r="AD18" s="77">
        <v>22.5</v>
      </c>
      <c r="AE18" s="77">
        <v>20</v>
      </c>
      <c r="AF18" s="77">
        <v>10</v>
      </c>
      <c r="AG18" s="76"/>
      <c r="AH18" s="74">
        <f>VLOOKUP($A18,'Date Reference'!$K$6:$L$36,2,FALSE)</f>
        <v>44655</v>
      </c>
      <c r="AI18" s="78">
        <v>15</v>
      </c>
      <c r="AJ18" s="77">
        <v>30</v>
      </c>
      <c r="AK18" s="78">
        <v>15</v>
      </c>
      <c r="AL18" s="77">
        <v>30</v>
      </c>
      <c r="AM18" s="77">
        <v>20</v>
      </c>
      <c r="AN18" s="77">
        <v>30</v>
      </c>
      <c r="AO18" s="76"/>
      <c r="AP18" s="74">
        <f>VLOOKUP($A18,'Date Reference'!$K$6:$L$36,2,FALSE)</f>
        <v>44655</v>
      </c>
      <c r="AQ18" s="77">
        <v>22.5</v>
      </c>
      <c r="AR18" s="77">
        <v>30</v>
      </c>
      <c r="AS18" s="77">
        <v>22.5</v>
      </c>
      <c r="AT18" s="77">
        <v>30</v>
      </c>
      <c r="AU18" s="77">
        <v>20</v>
      </c>
      <c r="AV18" s="77">
        <v>30</v>
      </c>
    </row>
    <row r="19" spans="1:48" x14ac:dyDescent="0.25">
      <c r="A19">
        <v>5</v>
      </c>
      <c r="B19" s="41">
        <f>VLOOKUP($A19,'Date Reference'!$K$6:$L$36,2,FALSE)</f>
        <v>44656</v>
      </c>
      <c r="C19" s="77">
        <v>22.5</v>
      </c>
      <c r="D19" s="79">
        <v>22.5</v>
      </c>
      <c r="E19" s="77">
        <v>7.5</v>
      </c>
      <c r="F19" s="77">
        <v>37.5</v>
      </c>
      <c r="G19" s="77">
        <v>20</v>
      </c>
      <c r="H19" s="77">
        <v>20</v>
      </c>
      <c r="J19" s="62">
        <f>VLOOKUP($A19,'Date Reference'!$K$6:$L$36,2,FALSE)</f>
        <v>44656</v>
      </c>
      <c r="K19" s="77">
        <v>22.5</v>
      </c>
      <c r="L19" s="77">
        <v>22.5</v>
      </c>
      <c r="M19" s="77">
        <v>15</v>
      </c>
      <c r="N19" s="77">
        <v>30</v>
      </c>
      <c r="O19" s="77">
        <v>20</v>
      </c>
      <c r="P19" s="77">
        <v>20</v>
      </c>
      <c r="R19" s="41">
        <f>VLOOKUP($A19,'Date Reference'!$K$6:$L$36,2,FALSE)</f>
        <v>44656</v>
      </c>
      <c r="S19" s="77">
        <v>22.5</v>
      </c>
      <c r="T19" s="77">
        <v>22.5</v>
      </c>
      <c r="U19" s="77">
        <v>22.5</v>
      </c>
      <c r="V19" s="77">
        <v>22.5</v>
      </c>
      <c r="W19" s="77">
        <v>30</v>
      </c>
      <c r="X19" s="77">
        <v>0</v>
      </c>
      <c r="Y19" s="76"/>
      <c r="Z19" s="74">
        <f>VLOOKUP($A19,'Date Reference'!$K$6:$L$36,2,FALSE)</f>
        <v>44656</v>
      </c>
      <c r="AA19" s="77">
        <v>15</v>
      </c>
      <c r="AB19" s="77">
        <v>22.5</v>
      </c>
      <c r="AC19" s="77">
        <v>15</v>
      </c>
      <c r="AD19" s="77">
        <v>22.5</v>
      </c>
      <c r="AE19" s="77">
        <v>20</v>
      </c>
      <c r="AF19" s="77">
        <v>10</v>
      </c>
      <c r="AG19" s="76"/>
      <c r="AH19" s="74">
        <f>VLOOKUP($A19,'Date Reference'!$K$6:$L$36,2,FALSE)</f>
        <v>44656</v>
      </c>
      <c r="AI19" s="77">
        <v>15</v>
      </c>
      <c r="AJ19" s="77">
        <v>22.5</v>
      </c>
      <c r="AK19" s="77">
        <v>22.5</v>
      </c>
      <c r="AL19" s="77">
        <v>22.5</v>
      </c>
      <c r="AM19" s="77">
        <v>20</v>
      </c>
      <c r="AN19" s="77">
        <v>30</v>
      </c>
      <c r="AO19" s="76"/>
      <c r="AP19" s="74">
        <f>VLOOKUP($A19,'Date Reference'!$K$6:$L$36,2,FALSE)</f>
        <v>44656</v>
      </c>
      <c r="AQ19" s="77">
        <v>22.5</v>
      </c>
      <c r="AR19" s="77">
        <v>30</v>
      </c>
      <c r="AS19" s="77">
        <v>22.5</v>
      </c>
      <c r="AT19" s="77">
        <v>30</v>
      </c>
      <c r="AU19" s="77">
        <v>30</v>
      </c>
      <c r="AV19" s="77">
        <v>20</v>
      </c>
    </row>
    <row r="20" spans="1:48" x14ac:dyDescent="0.25">
      <c r="A20">
        <v>6</v>
      </c>
      <c r="B20" s="41">
        <f>VLOOKUP($A20,'Date Reference'!$K$6:$L$36,2,FALSE)</f>
        <v>44657</v>
      </c>
      <c r="C20" s="77">
        <v>15</v>
      </c>
      <c r="D20" s="77">
        <v>30</v>
      </c>
      <c r="E20" s="77">
        <v>15</v>
      </c>
      <c r="F20" s="77">
        <v>30</v>
      </c>
      <c r="G20" s="77">
        <v>20</v>
      </c>
      <c r="H20" s="77">
        <v>20</v>
      </c>
      <c r="J20" s="62">
        <f>VLOOKUP($A20,'Date Reference'!$K$6:$L$36,2,FALSE)</f>
        <v>44657</v>
      </c>
      <c r="K20" s="77">
        <v>15</v>
      </c>
      <c r="L20" s="77">
        <v>30</v>
      </c>
      <c r="M20" s="77">
        <v>30</v>
      </c>
      <c r="N20" s="77">
        <v>15</v>
      </c>
      <c r="O20" s="77">
        <v>20</v>
      </c>
      <c r="P20" s="77">
        <v>20</v>
      </c>
      <c r="R20" s="41">
        <f>VLOOKUP($A20,'Date Reference'!$K$6:$L$36,2,FALSE)</f>
        <v>44657</v>
      </c>
      <c r="S20" s="77">
        <v>22.5</v>
      </c>
      <c r="T20" s="77">
        <v>15</v>
      </c>
      <c r="U20" s="77">
        <v>22.5</v>
      </c>
      <c r="V20" s="77">
        <v>15</v>
      </c>
      <c r="W20" s="77">
        <v>20</v>
      </c>
      <c r="X20" s="77">
        <v>10</v>
      </c>
      <c r="Y20" s="76"/>
      <c r="Z20" s="74">
        <f>VLOOKUP($A20,'Date Reference'!$K$6:$L$36,2,FALSE)</f>
        <v>44657</v>
      </c>
      <c r="AA20" s="77">
        <v>22.5</v>
      </c>
      <c r="AB20" s="77">
        <v>22.5</v>
      </c>
      <c r="AC20" s="77">
        <v>7.5</v>
      </c>
      <c r="AD20" s="77">
        <v>22.5</v>
      </c>
      <c r="AE20" s="77">
        <v>20</v>
      </c>
      <c r="AF20" s="77">
        <v>10</v>
      </c>
      <c r="AG20" s="76"/>
      <c r="AH20" s="74">
        <f>VLOOKUP($A20,'Date Reference'!$K$6:$L$36,2,FALSE)</f>
        <v>44657</v>
      </c>
      <c r="AI20" s="77">
        <v>15</v>
      </c>
      <c r="AJ20" s="77">
        <v>22.5</v>
      </c>
      <c r="AK20" s="77">
        <v>15</v>
      </c>
      <c r="AL20" s="77">
        <v>22.5</v>
      </c>
      <c r="AM20" s="77">
        <v>20</v>
      </c>
      <c r="AN20" s="77">
        <v>20</v>
      </c>
      <c r="AO20" s="76"/>
      <c r="AP20" s="74">
        <f>VLOOKUP($A20,'Date Reference'!$K$6:$L$36,2,FALSE)</f>
        <v>44657</v>
      </c>
      <c r="AQ20" s="77">
        <v>22.5</v>
      </c>
      <c r="AR20" s="77">
        <v>30</v>
      </c>
      <c r="AS20" s="77">
        <v>22.5</v>
      </c>
      <c r="AT20" s="77">
        <v>22.5</v>
      </c>
      <c r="AU20" s="77">
        <v>20</v>
      </c>
      <c r="AV20" s="77">
        <v>30</v>
      </c>
    </row>
    <row r="21" spans="1:48" x14ac:dyDescent="0.25">
      <c r="A21">
        <v>7</v>
      </c>
      <c r="B21" s="41">
        <f>VLOOKUP($A21,'Date Reference'!$K$6:$L$36,2,FALSE)</f>
        <v>44658</v>
      </c>
      <c r="C21" s="77">
        <v>15</v>
      </c>
      <c r="D21" s="77">
        <v>30</v>
      </c>
      <c r="E21" s="77">
        <v>22.5</v>
      </c>
      <c r="F21" s="77">
        <v>30</v>
      </c>
      <c r="G21" s="77">
        <v>20</v>
      </c>
      <c r="H21" s="77">
        <v>20</v>
      </c>
      <c r="J21" s="62">
        <f>VLOOKUP($A21,'Date Reference'!$K$6:$L$36,2,FALSE)</f>
        <v>44658</v>
      </c>
      <c r="K21" s="77">
        <v>30</v>
      </c>
      <c r="L21" s="77">
        <v>15</v>
      </c>
      <c r="M21" s="77">
        <v>30</v>
      </c>
      <c r="N21" s="77">
        <v>15</v>
      </c>
      <c r="O21" s="77">
        <v>20</v>
      </c>
      <c r="P21" s="77">
        <v>20</v>
      </c>
      <c r="R21" s="41">
        <f>VLOOKUP($A21,'Date Reference'!$K$6:$L$36,2,FALSE)</f>
        <v>44658</v>
      </c>
      <c r="S21" s="77">
        <v>22.5</v>
      </c>
      <c r="T21" s="77">
        <v>22.5</v>
      </c>
      <c r="U21" s="77">
        <v>22.5</v>
      </c>
      <c r="V21" s="77">
        <v>22.5</v>
      </c>
      <c r="W21" s="77">
        <v>30</v>
      </c>
      <c r="X21" s="77">
        <v>20</v>
      </c>
      <c r="Y21" s="76"/>
      <c r="Z21" s="74">
        <f>VLOOKUP($A21,'Date Reference'!$K$6:$L$36,2,FALSE)</f>
        <v>44658</v>
      </c>
      <c r="AA21" s="77">
        <v>15</v>
      </c>
      <c r="AB21" s="77">
        <v>22.5</v>
      </c>
      <c r="AC21" s="77">
        <v>15</v>
      </c>
      <c r="AD21" s="77">
        <v>22.5</v>
      </c>
      <c r="AE21" s="77">
        <v>20</v>
      </c>
      <c r="AF21" s="77">
        <v>10</v>
      </c>
      <c r="AG21" s="76"/>
      <c r="AH21" s="74">
        <f>VLOOKUP($A21,'Date Reference'!$K$6:$L$36,2,FALSE)</f>
        <v>44658</v>
      </c>
      <c r="AI21" s="77">
        <v>15</v>
      </c>
      <c r="AJ21" s="77">
        <v>22.5</v>
      </c>
      <c r="AK21" s="77">
        <v>15</v>
      </c>
      <c r="AL21" s="77">
        <v>22.5</v>
      </c>
      <c r="AM21" s="77">
        <v>20</v>
      </c>
      <c r="AN21" s="77">
        <v>20</v>
      </c>
      <c r="AO21" s="76"/>
      <c r="AP21" s="74">
        <f>VLOOKUP($A21,'Date Reference'!$K$6:$L$36,2,FALSE)</f>
        <v>44658</v>
      </c>
      <c r="AQ21" s="77">
        <v>22.5</v>
      </c>
      <c r="AR21" s="77">
        <v>30</v>
      </c>
      <c r="AS21" s="77">
        <v>22.5</v>
      </c>
      <c r="AT21" s="77">
        <v>30</v>
      </c>
      <c r="AU21" s="77">
        <v>20</v>
      </c>
      <c r="AV21" s="77">
        <v>30</v>
      </c>
    </row>
    <row r="22" spans="1:48" x14ac:dyDescent="0.25">
      <c r="A22">
        <v>8</v>
      </c>
      <c r="B22" s="41">
        <f>VLOOKUP($A22,'Date Reference'!$K$6:$L$36,2,FALSE)</f>
        <v>44659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20</v>
      </c>
      <c r="J22" s="62">
        <f>VLOOKUP($A22,'Date Reference'!$K$6:$L$36,2,FALSE)</f>
        <v>44659</v>
      </c>
      <c r="K22" s="77">
        <v>22.5</v>
      </c>
      <c r="L22" s="77">
        <v>22.5</v>
      </c>
      <c r="M22" s="77">
        <v>15</v>
      </c>
      <c r="N22" s="77">
        <v>30</v>
      </c>
      <c r="O22" s="77">
        <v>20</v>
      </c>
      <c r="P22" s="77">
        <v>20</v>
      </c>
      <c r="R22" s="41">
        <f>VLOOKUP($A22,'Date Reference'!$K$6:$L$36,2,FALSE)</f>
        <v>44659</v>
      </c>
      <c r="S22" s="77">
        <v>22.5</v>
      </c>
      <c r="T22" s="77">
        <v>22.5</v>
      </c>
      <c r="U22" s="77">
        <v>22.5</v>
      </c>
      <c r="V22" s="77">
        <v>22.5</v>
      </c>
      <c r="W22" s="77">
        <v>20</v>
      </c>
      <c r="X22" s="77">
        <v>20</v>
      </c>
      <c r="Y22" s="76"/>
      <c r="Z22" s="74">
        <f>VLOOKUP($A22,'Date Reference'!$K$6:$L$36,2,FALSE)</f>
        <v>44659</v>
      </c>
      <c r="AA22" s="77">
        <v>15</v>
      </c>
      <c r="AB22" s="77">
        <v>22.5</v>
      </c>
      <c r="AC22" s="77">
        <v>15</v>
      </c>
      <c r="AD22" s="77">
        <v>22.5</v>
      </c>
      <c r="AE22" s="77">
        <v>20</v>
      </c>
      <c r="AF22" s="77">
        <v>10</v>
      </c>
      <c r="AG22" s="76"/>
      <c r="AH22" s="74">
        <f>VLOOKUP($A22,'Date Reference'!$K$6:$L$36,2,FALSE)</f>
        <v>44659</v>
      </c>
      <c r="AI22" s="77">
        <v>15</v>
      </c>
      <c r="AJ22" s="77">
        <v>22.5</v>
      </c>
      <c r="AK22" s="77">
        <v>15</v>
      </c>
      <c r="AL22" s="77">
        <v>30</v>
      </c>
      <c r="AM22" s="77">
        <v>30</v>
      </c>
      <c r="AN22" s="77">
        <v>20</v>
      </c>
      <c r="AO22" s="76"/>
      <c r="AP22" s="74">
        <f>VLOOKUP($A22,'Date Reference'!$K$6:$L$36,2,FALSE)</f>
        <v>44659</v>
      </c>
      <c r="AQ22" s="77">
        <v>22.5</v>
      </c>
      <c r="AR22" s="77">
        <v>30</v>
      </c>
      <c r="AS22" s="77">
        <v>22.5</v>
      </c>
      <c r="AT22" s="77">
        <v>30</v>
      </c>
      <c r="AU22" s="77">
        <v>30</v>
      </c>
      <c r="AV22" s="77">
        <v>20</v>
      </c>
    </row>
    <row r="23" spans="1:48" x14ac:dyDescent="0.25">
      <c r="A23">
        <v>9</v>
      </c>
      <c r="B23" s="41">
        <f>VLOOKUP($A23,'Date Reference'!$K$6:$L$36,2,FALSE)</f>
        <v>44660</v>
      </c>
      <c r="C23" s="77">
        <v>15</v>
      </c>
      <c r="D23" s="79">
        <v>22.5</v>
      </c>
      <c r="E23" s="77">
        <v>15</v>
      </c>
      <c r="F23" s="79">
        <v>22.5</v>
      </c>
      <c r="G23" s="77">
        <v>20</v>
      </c>
      <c r="H23" s="77">
        <v>20</v>
      </c>
      <c r="J23" s="62">
        <f>VLOOKUP($A23,'Date Reference'!$K$6:$L$36,2,FALSE)</f>
        <v>44660</v>
      </c>
      <c r="K23" s="77">
        <v>37.5</v>
      </c>
      <c r="L23" s="77">
        <v>7.5</v>
      </c>
      <c r="M23" s="77">
        <v>22.5</v>
      </c>
      <c r="N23" s="77">
        <v>22.5</v>
      </c>
      <c r="O23" s="77">
        <v>20</v>
      </c>
      <c r="P23" s="77">
        <v>20</v>
      </c>
      <c r="R23" s="41">
        <f>VLOOKUP($A23,'Date Reference'!$K$6:$L$36,2,FALSE)</f>
        <v>44660</v>
      </c>
      <c r="S23" s="77">
        <v>22.5</v>
      </c>
      <c r="T23" s="77">
        <v>22.5</v>
      </c>
      <c r="U23" s="77">
        <v>22.5</v>
      </c>
      <c r="V23" s="77">
        <v>22.5</v>
      </c>
      <c r="W23" s="77">
        <v>30</v>
      </c>
      <c r="X23" s="77">
        <v>20</v>
      </c>
      <c r="Y23" s="76"/>
      <c r="Z23" s="74">
        <f>VLOOKUP($A23,'Date Reference'!$K$6:$L$36,2,FALSE)</f>
        <v>44660</v>
      </c>
      <c r="AA23" s="77">
        <v>15</v>
      </c>
      <c r="AB23" s="77">
        <v>22.5</v>
      </c>
      <c r="AC23" s="77">
        <v>15</v>
      </c>
      <c r="AD23" s="77">
        <v>22.5</v>
      </c>
      <c r="AE23" s="77">
        <v>20</v>
      </c>
      <c r="AF23" s="77">
        <v>10</v>
      </c>
      <c r="AG23" s="76"/>
      <c r="AH23" s="74">
        <f>VLOOKUP($A23,'Date Reference'!$K$6:$L$36,2,FALSE)</f>
        <v>44660</v>
      </c>
      <c r="AI23" s="77">
        <v>7.5</v>
      </c>
      <c r="AJ23" s="77">
        <v>45</v>
      </c>
      <c r="AK23" s="77">
        <v>15</v>
      </c>
      <c r="AL23" s="77">
        <v>22.5</v>
      </c>
      <c r="AM23" s="77">
        <v>20</v>
      </c>
      <c r="AN23" s="77">
        <v>20</v>
      </c>
      <c r="AO23" s="76"/>
      <c r="AP23" s="74">
        <f>VLOOKUP($A23,'Date Reference'!$K$6:$L$36,2,FALSE)</f>
        <v>44660</v>
      </c>
      <c r="AQ23" s="77">
        <v>22.5</v>
      </c>
      <c r="AR23" s="77">
        <v>22.5</v>
      </c>
      <c r="AS23" s="77">
        <v>22.5</v>
      </c>
      <c r="AT23" s="77">
        <v>22.5</v>
      </c>
      <c r="AU23" s="77">
        <v>30</v>
      </c>
      <c r="AV23" s="77">
        <v>30</v>
      </c>
    </row>
    <row r="24" spans="1:48" x14ac:dyDescent="0.25">
      <c r="A24">
        <v>10</v>
      </c>
      <c r="B24" s="41">
        <f>VLOOKUP($A24,'Date Reference'!$K$6:$L$36,2,FALSE)</f>
        <v>44661</v>
      </c>
      <c r="C24" s="77">
        <v>15</v>
      </c>
      <c r="D24" s="77">
        <v>30</v>
      </c>
      <c r="E24" s="77">
        <v>22.5</v>
      </c>
      <c r="F24" s="79">
        <v>22.5</v>
      </c>
      <c r="G24" s="77">
        <v>10</v>
      </c>
      <c r="H24" s="77">
        <v>20</v>
      </c>
      <c r="J24" s="62">
        <f>VLOOKUP($A24,'Date Reference'!$K$6:$L$36,2,FALSE)</f>
        <v>44661</v>
      </c>
      <c r="K24" s="77">
        <v>22.5</v>
      </c>
      <c r="L24" s="77">
        <v>22.5</v>
      </c>
      <c r="M24" s="77">
        <v>22.5</v>
      </c>
      <c r="N24" s="77">
        <v>22.5</v>
      </c>
      <c r="O24" s="77">
        <v>20</v>
      </c>
      <c r="P24" s="77">
        <v>20</v>
      </c>
      <c r="R24" s="41">
        <f>VLOOKUP($A24,'Date Reference'!$K$6:$L$36,2,FALSE)</f>
        <v>44661</v>
      </c>
      <c r="S24" s="77">
        <v>30</v>
      </c>
      <c r="T24" s="77">
        <v>22.5</v>
      </c>
      <c r="U24" s="77">
        <v>30</v>
      </c>
      <c r="V24" s="77">
        <v>15</v>
      </c>
      <c r="W24" s="77">
        <v>20</v>
      </c>
      <c r="X24" s="77">
        <v>20</v>
      </c>
      <c r="Y24" s="76"/>
      <c r="Z24" s="74">
        <f>VLOOKUP($A24,'Date Reference'!$K$6:$L$36,2,FALSE)</f>
        <v>44661</v>
      </c>
      <c r="AA24" s="77">
        <v>15</v>
      </c>
      <c r="AB24" s="77">
        <v>22.5</v>
      </c>
      <c r="AC24" s="77">
        <v>15</v>
      </c>
      <c r="AD24" s="77">
        <v>22.5</v>
      </c>
      <c r="AE24" s="77">
        <v>20</v>
      </c>
      <c r="AF24" s="77">
        <v>10</v>
      </c>
      <c r="AG24" s="76"/>
      <c r="AH24" s="74">
        <f>VLOOKUP($A24,'Date Reference'!$K$6:$L$36,2,FALSE)</f>
        <v>44661</v>
      </c>
      <c r="AI24" s="77">
        <v>15</v>
      </c>
      <c r="AJ24" s="77">
        <v>30</v>
      </c>
      <c r="AK24" s="77">
        <v>15</v>
      </c>
      <c r="AL24" s="77">
        <v>30</v>
      </c>
      <c r="AM24" s="77">
        <v>20</v>
      </c>
      <c r="AN24" s="77">
        <v>20</v>
      </c>
      <c r="AO24" s="76"/>
      <c r="AP24" s="74">
        <f>VLOOKUP($A24,'Date Reference'!$K$6:$L$36,2,FALSE)</f>
        <v>44661</v>
      </c>
      <c r="AQ24" s="77">
        <v>22.5</v>
      </c>
      <c r="AR24" s="77">
        <v>22.5</v>
      </c>
      <c r="AS24" s="77">
        <v>22.5</v>
      </c>
      <c r="AT24" s="77">
        <v>22.5</v>
      </c>
      <c r="AU24" s="77">
        <v>20</v>
      </c>
      <c r="AV24" s="77">
        <v>30</v>
      </c>
    </row>
    <row r="25" spans="1:48" x14ac:dyDescent="0.25">
      <c r="A25">
        <v>11</v>
      </c>
      <c r="B25" s="41">
        <f>VLOOKUP($A25,'Date Reference'!$K$6:$L$36,2,FALSE)</f>
        <v>44662</v>
      </c>
      <c r="C25" s="77">
        <v>15</v>
      </c>
      <c r="D25" s="79">
        <v>22.5</v>
      </c>
      <c r="E25" s="77">
        <v>15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44662</v>
      </c>
      <c r="K25" s="77">
        <v>22.5</v>
      </c>
      <c r="L25" s="77">
        <v>15</v>
      </c>
      <c r="M25" s="77">
        <v>22.5</v>
      </c>
      <c r="N25" s="77">
        <v>22.5</v>
      </c>
      <c r="O25" s="77">
        <v>20</v>
      </c>
      <c r="P25" s="77">
        <v>20</v>
      </c>
      <c r="R25" s="41">
        <f>VLOOKUP($A25,'Date Reference'!$K$6:$L$36,2,FALSE)</f>
        <v>44662</v>
      </c>
      <c r="S25" s="77">
        <v>15</v>
      </c>
      <c r="T25" s="77">
        <v>37.5</v>
      </c>
      <c r="U25" s="77">
        <v>22.5</v>
      </c>
      <c r="V25" s="77">
        <v>22.5</v>
      </c>
      <c r="W25" s="77">
        <v>30</v>
      </c>
      <c r="X25" s="77">
        <v>20</v>
      </c>
      <c r="Y25" s="76"/>
      <c r="Z25" s="74">
        <f>VLOOKUP($A25,'Date Reference'!$K$6:$L$36,2,FALSE)</f>
        <v>44662</v>
      </c>
      <c r="AA25" s="77">
        <v>15</v>
      </c>
      <c r="AB25" s="77">
        <v>22.5</v>
      </c>
      <c r="AC25" s="77">
        <v>15</v>
      </c>
      <c r="AD25" s="77">
        <v>30</v>
      </c>
      <c r="AE25" s="77">
        <v>20</v>
      </c>
      <c r="AF25" s="77">
        <v>10</v>
      </c>
      <c r="AG25" s="76"/>
      <c r="AH25" s="74">
        <f>VLOOKUP($A25,'Date Reference'!$K$6:$L$36,2,FALSE)</f>
        <v>44662</v>
      </c>
      <c r="AI25" s="77">
        <v>15</v>
      </c>
      <c r="AJ25" s="77">
        <v>22.5</v>
      </c>
      <c r="AK25" s="77">
        <v>15</v>
      </c>
      <c r="AL25" s="77">
        <v>30</v>
      </c>
      <c r="AM25" s="77">
        <v>20</v>
      </c>
      <c r="AN25" s="77">
        <v>20</v>
      </c>
      <c r="AO25" s="76"/>
      <c r="AP25" s="74">
        <f>VLOOKUP($A25,'Date Reference'!$K$6:$L$36,2,FALSE)</f>
        <v>44662</v>
      </c>
      <c r="AQ25" s="77">
        <v>22.5</v>
      </c>
      <c r="AR25" s="77">
        <v>22.5</v>
      </c>
      <c r="AS25" s="77">
        <v>22.5</v>
      </c>
      <c r="AT25" s="77">
        <v>22.5</v>
      </c>
      <c r="AU25" s="77">
        <v>20</v>
      </c>
      <c r="AV25" s="77">
        <v>20</v>
      </c>
    </row>
    <row r="26" spans="1:48" x14ac:dyDescent="0.25">
      <c r="A26">
        <v>12</v>
      </c>
      <c r="B26" s="41">
        <f>VLOOKUP($A26,'Date Reference'!$K$6:$L$36,2,FALSE)</f>
        <v>44663</v>
      </c>
      <c r="C26" s="77">
        <v>15</v>
      </c>
      <c r="D26" s="77">
        <v>30</v>
      </c>
      <c r="E26" s="77">
        <v>15</v>
      </c>
      <c r="F26" s="83">
        <v>30</v>
      </c>
      <c r="G26" s="77">
        <v>20</v>
      </c>
      <c r="H26" s="77">
        <v>20</v>
      </c>
      <c r="J26" s="62">
        <f>VLOOKUP($A26,'Date Reference'!$K$6:$L$36,2,FALSE)</f>
        <v>44663</v>
      </c>
      <c r="K26" s="77">
        <v>22.5</v>
      </c>
      <c r="L26" s="77">
        <v>22.5</v>
      </c>
      <c r="M26" s="77">
        <v>22.5</v>
      </c>
      <c r="N26" s="77">
        <v>22.5</v>
      </c>
      <c r="O26" s="77">
        <v>20</v>
      </c>
      <c r="P26" s="77">
        <v>20</v>
      </c>
      <c r="R26" s="41">
        <f>VLOOKUP($A26,'Date Reference'!$K$6:$L$36,2,FALSE)</f>
        <v>44663</v>
      </c>
      <c r="S26" s="77">
        <v>22.5</v>
      </c>
      <c r="T26" s="77">
        <v>22.5</v>
      </c>
      <c r="U26" s="77">
        <v>22.5</v>
      </c>
      <c r="V26" s="77">
        <v>22.5</v>
      </c>
      <c r="W26" s="77">
        <v>20</v>
      </c>
      <c r="X26" s="77">
        <v>20</v>
      </c>
      <c r="Y26" s="76"/>
      <c r="Z26" s="74">
        <f>VLOOKUP($A26,'Date Reference'!$K$6:$L$36,2,FALSE)</f>
        <v>44663</v>
      </c>
      <c r="AA26" s="77">
        <v>15</v>
      </c>
      <c r="AB26" s="77">
        <v>22.5</v>
      </c>
      <c r="AC26" s="77">
        <v>15</v>
      </c>
      <c r="AD26" s="77">
        <v>22.5</v>
      </c>
      <c r="AE26" s="77">
        <v>20</v>
      </c>
      <c r="AF26" s="77">
        <v>10</v>
      </c>
      <c r="AG26" s="76"/>
      <c r="AH26" s="74">
        <f>VLOOKUP($A26,'Date Reference'!$K$6:$L$36,2,FALSE)</f>
        <v>44663</v>
      </c>
      <c r="AI26" s="77">
        <v>7.5</v>
      </c>
      <c r="AJ26" s="77">
        <v>30</v>
      </c>
      <c r="AK26" s="77">
        <v>15</v>
      </c>
      <c r="AL26" s="77">
        <v>15</v>
      </c>
      <c r="AM26" s="77">
        <v>20</v>
      </c>
      <c r="AN26" s="77">
        <v>20</v>
      </c>
      <c r="AO26" s="76"/>
      <c r="AP26" s="74">
        <f>VLOOKUP($A26,'Date Reference'!$K$6:$L$36,2,FALSE)</f>
        <v>44663</v>
      </c>
      <c r="AQ26" s="77">
        <v>22.5</v>
      </c>
      <c r="AR26" s="77">
        <v>22.5</v>
      </c>
      <c r="AS26" s="77">
        <v>22.5</v>
      </c>
      <c r="AT26" s="77">
        <v>22.5</v>
      </c>
      <c r="AU26" s="77">
        <v>20</v>
      </c>
      <c r="AV26" s="77">
        <v>20</v>
      </c>
    </row>
    <row r="27" spans="1:48" x14ac:dyDescent="0.25">
      <c r="A27">
        <v>13</v>
      </c>
      <c r="B27" s="41">
        <f>VLOOKUP($A27,'Date Reference'!$K$6:$L$36,2,FALSE)</f>
        <v>44664</v>
      </c>
      <c r="C27" s="77">
        <v>15</v>
      </c>
      <c r="D27" s="1">
        <v>30</v>
      </c>
      <c r="E27" s="77">
        <v>15</v>
      </c>
      <c r="F27" s="77">
        <v>30</v>
      </c>
      <c r="G27" s="77">
        <v>20</v>
      </c>
      <c r="H27" s="77">
        <v>20</v>
      </c>
      <c r="J27" s="62">
        <f>VLOOKUP($A27,'Date Reference'!$K$6:$L$36,2,FALSE)</f>
        <v>44664</v>
      </c>
      <c r="K27" s="77">
        <v>22.5</v>
      </c>
      <c r="L27" s="77">
        <v>22.5</v>
      </c>
      <c r="M27" s="77">
        <v>30</v>
      </c>
      <c r="N27" s="77">
        <v>15</v>
      </c>
      <c r="O27" s="77">
        <v>20</v>
      </c>
      <c r="P27" s="77">
        <v>20</v>
      </c>
      <c r="R27" s="41">
        <f>VLOOKUP($A27,'Date Reference'!$K$6:$L$36,2,FALSE)</f>
        <v>44664</v>
      </c>
      <c r="S27" s="77">
        <v>22.5</v>
      </c>
      <c r="T27" s="77">
        <v>22.5</v>
      </c>
      <c r="U27" s="77">
        <v>22.5</v>
      </c>
      <c r="V27" s="77">
        <v>22.5</v>
      </c>
      <c r="W27" s="77">
        <v>20</v>
      </c>
      <c r="X27" s="77">
        <v>20</v>
      </c>
      <c r="Y27" s="76"/>
      <c r="Z27" s="74">
        <f>VLOOKUP($A27,'Date Reference'!$K$6:$L$36,2,FALSE)</f>
        <v>44664</v>
      </c>
      <c r="AA27" s="77">
        <v>15</v>
      </c>
      <c r="AB27" s="77">
        <v>22.5</v>
      </c>
      <c r="AC27" s="77">
        <v>15</v>
      </c>
      <c r="AD27" s="77">
        <v>22.5</v>
      </c>
      <c r="AE27" s="77">
        <v>20</v>
      </c>
      <c r="AF27" s="77">
        <v>10</v>
      </c>
      <c r="AG27" s="76"/>
      <c r="AH27" s="74">
        <f>VLOOKUP($A27,'Date Reference'!$K$6:$L$36,2,FALSE)</f>
        <v>44664</v>
      </c>
      <c r="AI27" s="77">
        <v>15</v>
      </c>
      <c r="AJ27" s="77">
        <v>22.5</v>
      </c>
      <c r="AK27" s="77">
        <v>15</v>
      </c>
      <c r="AL27" s="77">
        <v>22.5</v>
      </c>
      <c r="AM27" s="77">
        <v>20</v>
      </c>
      <c r="AN27" s="77">
        <v>20</v>
      </c>
      <c r="AO27" s="76"/>
      <c r="AP27" s="74">
        <f>VLOOKUP($A27,'Date Reference'!$K$6:$L$36,2,FALSE)</f>
        <v>44664</v>
      </c>
      <c r="AQ27" s="77">
        <v>22.5</v>
      </c>
      <c r="AR27" s="77">
        <v>22.5</v>
      </c>
      <c r="AS27" s="77">
        <v>15</v>
      </c>
      <c r="AT27" s="77">
        <v>30</v>
      </c>
      <c r="AU27" s="77">
        <v>20</v>
      </c>
      <c r="AV27" s="77">
        <v>30</v>
      </c>
    </row>
    <row r="28" spans="1:48" x14ac:dyDescent="0.25">
      <c r="A28">
        <v>14</v>
      </c>
      <c r="B28" s="41">
        <f>VLOOKUP($A28,'Date Reference'!$K$6:$L$36,2,FALSE)</f>
        <v>44665</v>
      </c>
      <c r="C28" s="77">
        <v>22.5</v>
      </c>
      <c r="D28" s="1">
        <v>37.5</v>
      </c>
      <c r="E28" s="77">
        <v>15</v>
      </c>
      <c r="F28" s="1">
        <v>37.5</v>
      </c>
      <c r="G28" s="77">
        <v>20</v>
      </c>
      <c r="H28" s="77">
        <v>20</v>
      </c>
      <c r="J28" s="62">
        <f>VLOOKUP($A28,'Date Reference'!$K$6:$L$36,2,FALSE)</f>
        <v>44665</v>
      </c>
      <c r="K28" s="77">
        <v>15</v>
      </c>
      <c r="L28" s="77">
        <v>22.5</v>
      </c>
      <c r="M28" s="77">
        <v>22.5</v>
      </c>
      <c r="N28" s="77">
        <v>22.5</v>
      </c>
      <c r="O28" s="77">
        <v>20</v>
      </c>
      <c r="P28" s="77">
        <v>20</v>
      </c>
      <c r="R28" s="41">
        <f>VLOOKUP($A28,'Date Reference'!$K$6:$L$36,2,FALSE)</f>
        <v>44665</v>
      </c>
      <c r="S28" s="77">
        <v>22.5</v>
      </c>
      <c r="T28" s="77">
        <v>22.5</v>
      </c>
      <c r="U28" s="77">
        <v>22.5</v>
      </c>
      <c r="V28" s="77">
        <v>22.5</v>
      </c>
      <c r="W28" s="77">
        <v>20</v>
      </c>
      <c r="X28" s="77">
        <v>20</v>
      </c>
      <c r="Y28" s="76"/>
      <c r="Z28" s="74">
        <f>VLOOKUP($A28,'Date Reference'!$K$6:$L$36,2,FALSE)</f>
        <v>44665</v>
      </c>
      <c r="AA28" s="77">
        <v>15</v>
      </c>
      <c r="AB28" s="77">
        <v>22.5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44665</v>
      </c>
      <c r="AI28" s="77">
        <v>15</v>
      </c>
      <c r="AJ28" s="77">
        <v>22.5</v>
      </c>
      <c r="AK28" s="77">
        <v>15</v>
      </c>
      <c r="AL28" s="77">
        <v>22.5</v>
      </c>
      <c r="AM28" s="77">
        <v>20</v>
      </c>
      <c r="AN28" s="77">
        <v>20</v>
      </c>
      <c r="AO28" s="76"/>
      <c r="AP28" s="74">
        <f>VLOOKUP($A28,'Date Reference'!$K$6:$L$36,2,FALSE)</f>
        <v>44665</v>
      </c>
      <c r="AQ28" s="77">
        <v>15</v>
      </c>
      <c r="AR28" s="77">
        <v>30</v>
      </c>
      <c r="AS28" s="77">
        <v>15</v>
      </c>
      <c r="AT28" s="77">
        <v>30</v>
      </c>
      <c r="AU28" s="77">
        <v>20</v>
      </c>
      <c r="AV28" s="77">
        <v>40</v>
      </c>
    </row>
    <row r="29" spans="1:48" x14ac:dyDescent="0.25">
      <c r="A29">
        <v>15</v>
      </c>
      <c r="B29" s="41">
        <f>VLOOKUP($A29,'Date Reference'!$K$6:$L$36,2,FALSE)</f>
        <v>44666</v>
      </c>
      <c r="C29" s="77">
        <v>15</v>
      </c>
      <c r="D29" s="77">
        <v>37.5</v>
      </c>
      <c r="E29" s="77">
        <v>15</v>
      </c>
      <c r="F29" s="1">
        <v>37.5</v>
      </c>
      <c r="G29" s="77">
        <v>30</v>
      </c>
      <c r="H29" s="77">
        <v>20</v>
      </c>
      <c r="J29" s="62">
        <f>VLOOKUP($A29,'Date Reference'!$K$6:$L$36,2,FALSE)</f>
        <v>44666</v>
      </c>
      <c r="K29" s="77">
        <v>22.5</v>
      </c>
      <c r="L29" s="77">
        <v>22.5</v>
      </c>
      <c r="M29" s="77">
        <v>22.5</v>
      </c>
      <c r="N29" s="77">
        <v>22.5</v>
      </c>
      <c r="O29" s="77">
        <v>20</v>
      </c>
      <c r="P29" s="77">
        <v>20</v>
      </c>
      <c r="R29" s="41">
        <f>VLOOKUP($A29,'Date Reference'!$K$6:$L$36,2,FALSE)</f>
        <v>44666</v>
      </c>
      <c r="S29" s="77">
        <v>22.5</v>
      </c>
      <c r="T29" s="77">
        <v>22.5</v>
      </c>
      <c r="U29" s="77">
        <v>22.5</v>
      </c>
      <c r="V29" s="77">
        <v>22.5</v>
      </c>
      <c r="W29" s="77">
        <v>20</v>
      </c>
      <c r="X29" s="77">
        <v>10</v>
      </c>
      <c r="Y29" s="76"/>
      <c r="Z29" s="74">
        <f>VLOOKUP($A29,'Date Reference'!$K$6:$L$36,2,FALSE)</f>
        <v>44666</v>
      </c>
      <c r="AA29" s="77">
        <v>15</v>
      </c>
      <c r="AB29" s="77">
        <v>22.5</v>
      </c>
      <c r="AC29" s="77">
        <v>15</v>
      </c>
      <c r="AD29" s="77">
        <v>22.5</v>
      </c>
      <c r="AE29" s="77">
        <v>20</v>
      </c>
      <c r="AF29" s="77">
        <v>10</v>
      </c>
      <c r="AG29" s="76"/>
      <c r="AH29" s="74">
        <f>VLOOKUP($A29,'Date Reference'!$K$6:$L$36,2,FALSE)</f>
        <v>44666</v>
      </c>
      <c r="AI29" s="77">
        <v>15</v>
      </c>
      <c r="AJ29" s="77">
        <v>22.5</v>
      </c>
      <c r="AK29" s="77">
        <v>15</v>
      </c>
      <c r="AL29" s="77">
        <v>22.5</v>
      </c>
      <c r="AM29" s="77">
        <v>20</v>
      </c>
      <c r="AN29" s="77">
        <v>20</v>
      </c>
      <c r="AO29" s="76"/>
      <c r="AP29" s="74">
        <f>VLOOKUP($A29,'Date Reference'!$K$6:$L$36,2,FALSE)</f>
        <v>44666</v>
      </c>
      <c r="AQ29" s="77">
        <v>22.5</v>
      </c>
      <c r="AR29" s="77">
        <v>30</v>
      </c>
      <c r="AS29" s="77">
        <v>22.5</v>
      </c>
      <c r="AT29" s="77">
        <v>22.5</v>
      </c>
      <c r="AU29" s="77">
        <v>20</v>
      </c>
      <c r="AV29" s="77">
        <v>30</v>
      </c>
    </row>
    <row r="30" spans="1:48" x14ac:dyDescent="0.25">
      <c r="A30">
        <v>16</v>
      </c>
      <c r="B30" s="41">
        <f>VLOOKUP($A30,'Date Reference'!$K$6:$L$36,2,FALSE)</f>
        <v>44667</v>
      </c>
      <c r="C30" s="77">
        <v>22.5</v>
      </c>
      <c r="D30" s="1">
        <v>37.5</v>
      </c>
      <c r="E30" s="77">
        <v>15</v>
      </c>
      <c r="F30" s="1">
        <v>37.5</v>
      </c>
      <c r="G30" s="77">
        <v>30</v>
      </c>
      <c r="H30" s="77">
        <v>20</v>
      </c>
      <c r="J30" s="62">
        <f>VLOOKUP($A30,'Date Reference'!$K$6:$L$36,2,FALSE)</f>
        <v>44667</v>
      </c>
      <c r="K30" s="77">
        <v>22.5</v>
      </c>
      <c r="L30" s="77">
        <v>22.5</v>
      </c>
      <c r="M30" s="77">
        <v>15</v>
      </c>
      <c r="N30" s="77">
        <v>22.5</v>
      </c>
      <c r="O30" s="77">
        <v>30</v>
      </c>
      <c r="P30" s="77">
        <v>20</v>
      </c>
      <c r="R30" s="41">
        <f>VLOOKUP($A30,'Date Reference'!$K$6:$L$36,2,FALSE)</f>
        <v>44667</v>
      </c>
      <c r="S30" s="77">
        <v>15</v>
      </c>
      <c r="T30" s="77">
        <v>22.5</v>
      </c>
      <c r="U30" s="77">
        <v>22.5</v>
      </c>
      <c r="V30" s="77">
        <v>22.5</v>
      </c>
      <c r="W30" s="77">
        <v>30</v>
      </c>
      <c r="X30" s="77">
        <v>10</v>
      </c>
      <c r="Y30" s="76"/>
      <c r="Z30" s="74">
        <f>VLOOKUP($A30,'Date Reference'!$K$6:$L$36,2,FALSE)</f>
        <v>44667</v>
      </c>
      <c r="AA30" s="77">
        <v>15</v>
      </c>
      <c r="AB30" s="77">
        <v>22.5</v>
      </c>
      <c r="AC30" s="77">
        <v>15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44667</v>
      </c>
      <c r="AI30" s="77">
        <v>7.5</v>
      </c>
      <c r="AJ30" s="77">
        <v>30</v>
      </c>
      <c r="AK30" s="77">
        <v>15</v>
      </c>
      <c r="AL30" s="77">
        <v>22.5</v>
      </c>
      <c r="AM30" s="77">
        <v>20</v>
      </c>
      <c r="AN30" s="77">
        <v>20</v>
      </c>
      <c r="AO30" s="76"/>
      <c r="AP30" s="74">
        <f>VLOOKUP($A30,'Date Reference'!$K$6:$L$36,2,FALSE)</f>
        <v>44667</v>
      </c>
      <c r="AQ30" s="77">
        <v>22.5</v>
      </c>
      <c r="AR30" s="77">
        <v>30</v>
      </c>
      <c r="AS30" s="77">
        <v>22.5</v>
      </c>
      <c r="AT30" s="77">
        <v>22.5</v>
      </c>
      <c r="AU30" s="77">
        <v>20</v>
      </c>
      <c r="AV30" s="77">
        <v>30</v>
      </c>
    </row>
    <row r="31" spans="1:48" x14ac:dyDescent="0.25">
      <c r="A31">
        <v>17</v>
      </c>
      <c r="B31" s="41">
        <f>VLOOKUP($A31,'Date Reference'!$K$6:$L$36,2,FALSE)</f>
        <v>44668</v>
      </c>
      <c r="C31" s="77">
        <v>15</v>
      </c>
      <c r="D31" s="83">
        <v>37.5</v>
      </c>
      <c r="E31" s="77">
        <v>15</v>
      </c>
      <c r="F31" s="1">
        <v>37.5</v>
      </c>
      <c r="G31" s="77">
        <v>20</v>
      </c>
      <c r="H31" s="77">
        <v>30</v>
      </c>
      <c r="J31" s="62">
        <f>VLOOKUP($A31,'Date Reference'!$K$6:$L$36,2,FALSE)</f>
        <v>44668</v>
      </c>
      <c r="K31" s="77">
        <v>22.5</v>
      </c>
      <c r="L31" s="77">
        <v>22.5</v>
      </c>
      <c r="M31" s="1">
        <v>22.5</v>
      </c>
      <c r="N31" s="77">
        <v>15</v>
      </c>
      <c r="O31" s="77">
        <v>10</v>
      </c>
      <c r="P31" s="77">
        <v>30</v>
      </c>
      <c r="R31" s="41">
        <f>VLOOKUP($A31,'Date Reference'!$K$6:$L$36,2,FALSE)</f>
        <v>44668</v>
      </c>
      <c r="S31" s="77">
        <v>22.5</v>
      </c>
      <c r="T31" s="77">
        <v>22.5</v>
      </c>
      <c r="U31" s="77">
        <v>22.5</v>
      </c>
      <c r="V31" s="77">
        <v>22.5</v>
      </c>
      <c r="W31" s="77">
        <v>20</v>
      </c>
      <c r="X31" s="77">
        <v>20</v>
      </c>
      <c r="Y31" s="76"/>
      <c r="Z31" s="74">
        <f>VLOOKUP($A31,'Date Reference'!$K$6:$L$36,2,FALSE)</f>
        <v>44668</v>
      </c>
      <c r="AA31" s="77">
        <v>15</v>
      </c>
      <c r="AB31" s="77">
        <v>30</v>
      </c>
      <c r="AC31" s="77">
        <v>15</v>
      </c>
      <c r="AD31" s="77">
        <v>30</v>
      </c>
      <c r="AE31" s="77">
        <v>20</v>
      </c>
      <c r="AF31" s="77">
        <v>30</v>
      </c>
      <c r="AG31" s="76"/>
      <c r="AH31" s="74">
        <f>VLOOKUP($A31,'Date Reference'!$K$6:$L$36,2,FALSE)</f>
        <v>44668</v>
      </c>
      <c r="AI31" s="77">
        <v>15</v>
      </c>
      <c r="AJ31" s="77">
        <v>22.5</v>
      </c>
      <c r="AK31" s="77">
        <v>15</v>
      </c>
      <c r="AL31" s="77">
        <v>22.5</v>
      </c>
      <c r="AM31" s="77">
        <v>20</v>
      </c>
      <c r="AN31" s="77">
        <v>20</v>
      </c>
      <c r="AO31" s="76"/>
      <c r="AP31" s="74">
        <f>VLOOKUP($A31,'Date Reference'!$K$6:$L$36,2,FALSE)</f>
        <v>44668</v>
      </c>
      <c r="AQ31" s="77">
        <v>22.5</v>
      </c>
      <c r="AR31" s="77">
        <v>22.5</v>
      </c>
      <c r="AS31" s="77">
        <v>22.5</v>
      </c>
      <c r="AT31" s="77">
        <v>22.5</v>
      </c>
      <c r="AU31" s="77">
        <v>20</v>
      </c>
      <c r="AV31" s="77">
        <v>30</v>
      </c>
    </row>
    <row r="32" spans="1:48" x14ac:dyDescent="0.25">
      <c r="A32">
        <v>18</v>
      </c>
      <c r="B32" s="41">
        <f>VLOOKUP($A32,'Date Reference'!$K$6:$L$36,2,FALSE)</f>
        <v>44669</v>
      </c>
      <c r="C32" s="77">
        <v>15</v>
      </c>
      <c r="D32" s="77">
        <v>37.5</v>
      </c>
      <c r="E32" s="77">
        <v>15</v>
      </c>
      <c r="F32" s="77">
        <v>37.5</v>
      </c>
      <c r="G32" s="77">
        <v>20</v>
      </c>
      <c r="H32" s="77">
        <v>30</v>
      </c>
      <c r="J32" s="62">
        <f>VLOOKUP($A32,'Date Reference'!$K$6:$L$36,2,FALSE)</f>
        <v>44669</v>
      </c>
      <c r="K32" s="77">
        <v>22.5</v>
      </c>
      <c r="L32" s="77">
        <v>22.5</v>
      </c>
      <c r="M32" s="77">
        <v>15</v>
      </c>
      <c r="N32" s="77">
        <v>37.5</v>
      </c>
      <c r="O32" s="77">
        <v>20</v>
      </c>
      <c r="P32" s="77">
        <v>20</v>
      </c>
      <c r="R32" s="41">
        <f>VLOOKUP($A32,'Date Reference'!$K$6:$L$36,2,FALSE)</f>
        <v>44669</v>
      </c>
      <c r="S32" s="77">
        <v>22.5</v>
      </c>
      <c r="T32" s="77">
        <v>22.5</v>
      </c>
      <c r="U32" s="77">
        <v>15</v>
      </c>
      <c r="V32" s="77">
        <v>30</v>
      </c>
      <c r="W32" s="77">
        <v>20</v>
      </c>
      <c r="X32" s="77">
        <v>20</v>
      </c>
      <c r="Y32" s="76"/>
      <c r="Z32" s="74">
        <f>VLOOKUP($A32,'Date Reference'!$K$6:$L$36,2,FALSE)</f>
        <v>44669</v>
      </c>
      <c r="AA32" s="77">
        <v>15</v>
      </c>
      <c r="AB32" s="77">
        <v>30</v>
      </c>
      <c r="AC32" s="77">
        <v>15</v>
      </c>
      <c r="AD32" s="77">
        <v>30</v>
      </c>
      <c r="AE32" s="77">
        <v>20</v>
      </c>
      <c r="AF32" s="77">
        <v>20</v>
      </c>
      <c r="AG32" s="76"/>
      <c r="AH32" s="74">
        <f>VLOOKUP($A32,'Date Reference'!$K$6:$L$36,2,FALSE)</f>
        <v>44669</v>
      </c>
      <c r="AI32" s="77">
        <v>15</v>
      </c>
      <c r="AJ32" s="77">
        <v>22.5</v>
      </c>
      <c r="AK32" s="77">
        <v>15</v>
      </c>
      <c r="AL32" s="77">
        <v>22.5</v>
      </c>
      <c r="AM32" s="77">
        <v>20</v>
      </c>
      <c r="AN32" s="77">
        <v>20</v>
      </c>
      <c r="AO32" s="76"/>
      <c r="AP32" s="74">
        <f>VLOOKUP($A32,'Date Reference'!$K$6:$L$36,2,FALSE)</f>
        <v>44669</v>
      </c>
      <c r="AQ32" s="77">
        <v>22.5</v>
      </c>
      <c r="AR32" s="77">
        <v>22.5</v>
      </c>
      <c r="AS32" s="77">
        <v>22.5</v>
      </c>
      <c r="AT32" s="77">
        <v>22.5</v>
      </c>
      <c r="AU32" s="77">
        <v>20</v>
      </c>
      <c r="AV32" s="77">
        <v>30</v>
      </c>
    </row>
    <row r="33" spans="1:48" x14ac:dyDescent="0.25">
      <c r="A33">
        <v>19</v>
      </c>
      <c r="B33" s="41">
        <f>VLOOKUP($A33,'Date Reference'!$K$6:$L$36,2,FALSE)</f>
        <v>44670</v>
      </c>
      <c r="C33" s="77">
        <v>15</v>
      </c>
      <c r="D33" s="77">
        <v>37.5</v>
      </c>
      <c r="E33" s="77">
        <v>15</v>
      </c>
      <c r="F33" s="79">
        <v>30</v>
      </c>
      <c r="G33" s="77">
        <v>20</v>
      </c>
      <c r="H33" s="77">
        <v>30</v>
      </c>
      <c r="J33" s="62">
        <f>VLOOKUP($A33,'Date Reference'!$K$6:$L$36,2,FALSE)</f>
        <v>44670</v>
      </c>
      <c r="K33" s="77">
        <v>30</v>
      </c>
      <c r="L33" s="77">
        <v>7.5</v>
      </c>
      <c r="M33" s="77">
        <v>22.5</v>
      </c>
      <c r="N33" s="77">
        <v>22.5</v>
      </c>
      <c r="O33" s="77">
        <v>20</v>
      </c>
      <c r="P33" s="77">
        <v>20</v>
      </c>
      <c r="R33" s="41">
        <f>VLOOKUP($A33,'Date Reference'!$K$6:$L$36,2,FALSE)</f>
        <v>44670</v>
      </c>
      <c r="S33" s="77">
        <v>22.5</v>
      </c>
      <c r="T33" s="77">
        <v>22.5</v>
      </c>
      <c r="U33" s="77">
        <v>22.5</v>
      </c>
      <c r="V33" s="77">
        <v>22.5</v>
      </c>
      <c r="W33" s="77">
        <v>20</v>
      </c>
      <c r="X33" s="77">
        <v>20</v>
      </c>
      <c r="Y33" s="76"/>
      <c r="Z33" s="74">
        <f>VLOOKUP($A33,'Date Reference'!$K$6:$L$36,2,FALSE)</f>
        <v>44670</v>
      </c>
      <c r="AA33" s="77">
        <v>22.5</v>
      </c>
      <c r="AB33" s="79">
        <v>15</v>
      </c>
      <c r="AC33" s="77">
        <v>15</v>
      </c>
      <c r="AD33" s="77">
        <v>22.5</v>
      </c>
      <c r="AE33" s="77">
        <v>20</v>
      </c>
      <c r="AF33" s="77">
        <v>10</v>
      </c>
      <c r="AG33" s="76"/>
      <c r="AH33" s="74">
        <f>VLOOKUP($A33,'Date Reference'!$K$6:$L$36,2,FALSE)</f>
        <v>44670</v>
      </c>
      <c r="AI33" s="77">
        <v>15</v>
      </c>
      <c r="AJ33" s="77">
        <v>22.5</v>
      </c>
      <c r="AK33" s="77">
        <v>15</v>
      </c>
      <c r="AL33" s="77">
        <v>22.5</v>
      </c>
      <c r="AM33" s="77">
        <v>20</v>
      </c>
      <c r="AN33" s="77">
        <v>20</v>
      </c>
      <c r="AO33" s="76"/>
      <c r="AP33" s="74">
        <f>VLOOKUP($A33,'Date Reference'!$K$6:$L$36,2,FALSE)</f>
        <v>44670</v>
      </c>
      <c r="AQ33" s="77">
        <v>22.5</v>
      </c>
      <c r="AR33" s="77">
        <v>22.5</v>
      </c>
      <c r="AS33" s="77">
        <v>15</v>
      </c>
      <c r="AT33" s="77">
        <v>30</v>
      </c>
      <c r="AU33" s="77">
        <v>20</v>
      </c>
      <c r="AV33" s="77">
        <v>20</v>
      </c>
    </row>
    <row r="34" spans="1:48" x14ac:dyDescent="0.25">
      <c r="A34">
        <v>20</v>
      </c>
      <c r="B34" s="41">
        <f>VLOOKUP($A34,'Date Reference'!$K$6:$L$36,2,FALSE)</f>
        <v>44671</v>
      </c>
      <c r="C34" s="77">
        <v>15</v>
      </c>
      <c r="D34" s="77">
        <v>37.5</v>
      </c>
      <c r="E34" s="77">
        <v>15</v>
      </c>
      <c r="F34" s="77">
        <v>37.5</v>
      </c>
      <c r="G34" s="77">
        <v>10</v>
      </c>
      <c r="H34" s="77">
        <v>30</v>
      </c>
      <c r="J34" s="62">
        <f>VLOOKUP($A34,'Date Reference'!$K$6:$L$36,2,FALSE)</f>
        <v>44671</v>
      </c>
      <c r="K34" s="1">
        <v>22.5</v>
      </c>
      <c r="L34" s="77">
        <v>22.5</v>
      </c>
      <c r="M34" s="77">
        <v>22.5</v>
      </c>
      <c r="N34" s="77">
        <v>30</v>
      </c>
      <c r="O34" s="77">
        <v>20</v>
      </c>
      <c r="P34" s="77">
        <v>10</v>
      </c>
      <c r="R34" s="41">
        <f>VLOOKUP($A34,'Date Reference'!$K$6:$L$36,2,FALSE)</f>
        <v>44671</v>
      </c>
      <c r="S34" s="77">
        <v>22.5</v>
      </c>
      <c r="T34" s="77">
        <v>22.5</v>
      </c>
      <c r="U34" s="77">
        <v>15</v>
      </c>
      <c r="V34" s="77">
        <v>30</v>
      </c>
      <c r="W34" s="77">
        <v>20</v>
      </c>
      <c r="X34" s="77">
        <v>20</v>
      </c>
      <c r="Y34" s="76"/>
      <c r="Z34" s="74">
        <f>VLOOKUP($A34,'Date Reference'!$K$6:$L$36,2,FALSE)</f>
        <v>44671</v>
      </c>
      <c r="AA34" s="77">
        <v>15</v>
      </c>
      <c r="AB34" s="77">
        <v>22.5</v>
      </c>
      <c r="AC34" s="77">
        <v>15</v>
      </c>
      <c r="AD34" s="77">
        <v>22.5</v>
      </c>
      <c r="AE34" s="77">
        <v>20</v>
      </c>
      <c r="AF34" s="77">
        <v>10</v>
      </c>
      <c r="AG34" s="76"/>
      <c r="AH34" s="74">
        <f>VLOOKUP($A34,'Date Reference'!$K$6:$L$36,2,FALSE)</f>
        <v>44671</v>
      </c>
      <c r="AI34" s="77">
        <v>15</v>
      </c>
      <c r="AJ34" s="77">
        <v>15</v>
      </c>
      <c r="AK34" s="77">
        <v>15</v>
      </c>
      <c r="AL34" s="77">
        <v>22.5</v>
      </c>
      <c r="AM34" s="77">
        <v>20</v>
      </c>
      <c r="AN34" s="77">
        <v>20</v>
      </c>
      <c r="AO34" s="76"/>
      <c r="AP34" s="74">
        <f>VLOOKUP($A34,'Date Reference'!$K$6:$L$36,2,FALSE)</f>
        <v>44671</v>
      </c>
      <c r="AQ34" s="77">
        <v>22.5</v>
      </c>
      <c r="AR34" s="77">
        <v>30</v>
      </c>
      <c r="AS34" s="77">
        <v>22.5</v>
      </c>
      <c r="AT34" s="77">
        <v>30</v>
      </c>
      <c r="AU34" s="77">
        <v>20</v>
      </c>
      <c r="AV34" s="77">
        <v>30</v>
      </c>
    </row>
    <row r="35" spans="1:48" x14ac:dyDescent="0.25">
      <c r="A35">
        <v>21</v>
      </c>
      <c r="B35" s="41">
        <f>VLOOKUP($A35,'Date Reference'!$K$6:$L$36,2,FALSE)</f>
        <v>44672</v>
      </c>
      <c r="C35" s="77">
        <v>15</v>
      </c>
      <c r="D35" s="77">
        <v>37.5</v>
      </c>
      <c r="E35" s="77">
        <v>15</v>
      </c>
      <c r="F35" s="77">
        <v>37.5</v>
      </c>
      <c r="G35" s="77">
        <v>10</v>
      </c>
      <c r="H35" s="77">
        <v>30</v>
      </c>
      <c r="J35" s="62">
        <f>VLOOKUP($A35,'Date Reference'!$K$6:$L$36,2,FALSE)</f>
        <v>44672</v>
      </c>
      <c r="K35" s="77">
        <v>22.5</v>
      </c>
      <c r="L35" s="77">
        <v>22.5</v>
      </c>
      <c r="M35" s="77">
        <v>15</v>
      </c>
      <c r="N35" s="77">
        <v>30</v>
      </c>
      <c r="O35" s="77">
        <v>20</v>
      </c>
      <c r="P35" s="77">
        <v>20</v>
      </c>
      <c r="R35" s="41">
        <f>VLOOKUP($A35,'Date Reference'!$K$6:$L$36,2,FALSE)</f>
        <v>44672</v>
      </c>
      <c r="S35" s="77">
        <v>22.5</v>
      </c>
      <c r="T35" s="77">
        <v>22.5</v>
      </c>
      <c r="U35" s="77">
        <v>22.5</v>
      </c>
      <c r="V35" s="77">
        <v>22.5</v>
      </c>
      <c r="W35" s="77">
        <v>20</v>
      </c>
      <c r="X35" s="77">
        <v>20</v>
      </c>
      <c r="Y35" s="76"/>
      <c r="Z35" s="74">
        <f>VLOOKUP($A35,'Date Reference'!$K$6:$L$36,2,FALSE)</f>
        <v>44672</v>
      </c>
      <c r="AA35" s="77">
        <v>15</v>
      </c>
      <c r="AB35" s="77">
        <v>22.5</v>
      </c>
      <c r="AC35" s="77">
        <v>15</v>
      </c>
      <c r="AD35" s="77">
        <v>22.5</v>
      </c>
      <c r="AE35" s="77">
        <v>20</v>
      </c>
      <c r="AF35" s="77">
        <v>10</v>
      </c>
      <c r="AG35" s="76"/>
      <c r="AH35" s="74">
        <f>VLOOKUP($A35,'Date Reference'!$K$6:$L$36,2,FALSE)</f>
        <v>44672</v>
      </c>
      <c r="AI35" s="77">
        <v>15</v>
      </c>
      <c r="AJ35" s="77">
        <v>22.5</v>
      </c>
      <c r="AK35" s="77">
        <v>15</v>
      </c>
      <c r="AL35" s="77">
        <v>22.5</v>
      </c>
      <c r="AM35" s="77">
        <v>20</v>
      </c>
      <c r="AN35" s="77">
        <v>20</v>
      </c>
      <c r="AO35" s="76"/>
      <c r="AP35" s="74">
        <f>VLOOKUP($A35,'Date Reference'!$K$6:$L$36,2,FALSE)</f>
        <v>44672</v>
      </c>
      <c r="AQ35" s="77">
        <v>22.5</v>
      </c>
      <c r="AR35" s="77">
        <v>22.5</v>
      </c>
      <c r="AS35" s="77">
        <v>22.5</v>
      </c>
      <c r="AT35" s="77">
        <v>30</v>
      </c>
      <c r="AU35" s="77">
        <v>20</v>
      </c>
      <c r="AV35" s="77">
        <v>20</v>
      </c>
    </row>
    <row r="36" spans="1:48" x14ac:dyDescent="0.25">
      <c r="A36">
        <v>22</v>
      </c>
      <c r="B36" s="41">
        <f>VLOOKUP($A36,'Date Reference'!$K$6:$L$36,2,FALSE)</f>
        <v>44673</v>
      </c>
      <c r="C36" s="77">
        <v>15</v>
      </c>
      <c r="D36" s="77">
        <v>37.5</v>
      </c>
      <c r="E36" s="77">
        <v>15</v>
      </c>
      <c r="F36" s="79">
        <v>30</v>
      </c>
      <c r="G36" s="77">
        <v>20</v>
      </c>
      <c r="H36" s="77">
        <v>30</v>
      </c>
      <c r="J36" s="62">
        <f>VLOOKUP($A36,'Date Reference'!$K$6:$L$36,2,FALSE)</f>
        <v>44673</v>
      </c>
      <c r="K36" s="77">
        <v>22.5</v>
      </c>
      <c r="L36" s="77">
        <v>30</v>
      </c>
      <c r="M36" s="77">
        <v>22.5</v>
      </c>
      <c r="N36" s="77">
        <v>22.5</v>
      </c>
      <c r="O36" s="77">
        <v>20</v>
      </c>
      <c r="P36" s="77">
        <v>20</v>
      </c>
      <c r="R36" s="41">
        <f>VLOOKUP($A36,'Date Reference'!$K$6:$L$36,2,FALSE)</f>
        <v>44673</v>
      </c>
      <c r="S36" s="77">
        <v>30</v>
      </c>
      <c r="T36" s="77">
        <v>22.5</v>
      </c>
      <c r="U36" s="77">
        <v>15</v>
      </c>
      <c r="V36" s="77">
        <v>37.5</v>
      </c>
      <c r="W36" s="77">
        <v>20</v>
      </c>
      <c r="X36" s="77">
        <v>20</v>
      </c>
      <c r="Y36" s="76"/>
      <c r="Z36" s="74">
        <f>VLOOKUP($A36,'Date Reference'!$K$6:$L$36,2,FALSE)</f>
        <v>44673</v>
      </c>
      <c r="AA36" s="77">
        <v>15</v>
      </c>
      <c r="AB36" s="77">
        <v>22.5</v>
      </c>
      <c r="AC36" s="77">
        <v>15</v>
      </c>
      <c r="AD36" s="77">
        <v>22.5</v>
      </c>
      <c r="AE36" s="77">
        <v>20</v>
      </c>
      <c r="AF36" s="77">
        <v>10</v>
      </c>
      <c r="AG36" s="76"/>
      <c r="AH36" s="74">
        <f>VLOOKUP($A36,'Date Reference'!$K$6:$L$36,2,FALSE)</f>
        <v>44673</v>
      </c>
      <c r="AI36" s="77">
        <v>15</v>
      </c>
      <c r="AJ36" s="77">
        <v>22.5</v>
      </c>
      <c r="AK36" s="77">
        <v>15</v>
      </c>
      <c r="AL36" s="77">
        <v>22.5</v>
      </c>
      <c r="AM36" s="77">
        <v>20</v>
      </c>
      <c r="AN36" s="77">
        <v>10</v>
      </c>
      <c r="AO36" s="76"/>
      <c r="AP36" s="74">
        <f>VLOOKUP($A36,'Date Reference'!$K$6:$L$36,2,FALSE)</f>
        <v>44673</v>
      </c>
      <c r="AQ36" s="77">
        <v>22.5</v>
      </c>
      <c r="AR36" s="77">
        <v>22.5</v>
      </c>
      <c r="AS36" s="77">
        <v>22.5</v>
      </c>
      <c r="AT36" s="77">
        <v>30</v>
      </c>
      <c r="AU36" s="77">
        <v>30</v>
      </c>
      <c r="AV36" s="77">
        <v>20</v>
      </c>
    </row>
    <row r="37" spans="1:48" x14ac:dyDescent="0.25">
      <c r="A37">
        <v>23</v>
      </c>
      <c r="B37" s="41">
        <f>VLOOKUP($A37,'Date Reference'!$K$6:$L$36,2,FALSE)</f>
        <v>44674</v>
      </c>
      <c r="C37" s="77">
        <v>15</v>
      </c>
      <c r="D37" s="77">
        <v>37.5</v>
      </c>
      <c r="E37" s="77">
        <v>15</v>
      </c>
      <c r="F37" s="77">
        <v>37.5</v>
      </c>
      <c r="G37" s="77">
        <v>20</v>
      </c>
      <c r="H37" s="77">
        <v>30</v>
      </c>
      <c r="J37" s="62">
        <f>VLOOKUP($A37,'Date Reference'!$K$6:$L$36,2,FALSE)</f>
        <v>44674</v>
      </c>
      <c r="K37" s="77">
        <v>22.5</v>
      </c>
      <c r="L37" s="77">
        <v>22.5</v>
      </c>
      <c r="M37" s="77">
        <v>22.5</v>
      </c>
      <c r="N37" s="77">
        <v>22.5</v>
      </c>
      <c r="O37" s="77">
        <v>20</v>
      </c>
      <c r="P37" s="77">
        <v>20</v>
      </c>
      <c r="R37" s="41">
        <f>VLOOKUP($A37,'Date Reference'!$K$6:$L$36,2,FALSE)</f>
        <v>44674</v>
      </c>
      <c r="S37" s="77">
        <v>22.5</v>
      </c>
      <c r="T37" s="77">
        <v>22.5</v>
      </c>
      <c r="U37" s="77">
        <v>15</v>
      </c>
      <c r="V37" s="77">
        <v>30</v>
      </c>
      <c r="W37" s="77">
        <v>20</v>
      </c>
      <c r="X37" s="77">
        <v>10</v>
      </c>
      <c r="Y37" s="76"/>
      <c r="Z37" s="74">
        <f>VLOOKUP($A37,'Date Reference'!$K$6:$L$36,2,FALSE)</f>
        <v>44674</v>
      </c>
      <c r="AA37" s="77">
        <v>15</v>
      </c>
      <c r="AB37" s="77">
        <v>22.5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44674</v>
      </c>
      <c r="AI37" s="77">
        <v>15</v>
      </c>
      <c r="AJ37" s="77">
        <v>22.5</v>
      </c>
      <c r="AK37" s="77">
        <v>15</v>
      </c>
      <c r="AL37" s="77">
        <v>22.5</v>
      </c>
      <c r="AM37" s="77">
        <v>20</v>
      </c>
      <c r="AN37" s="77">
        <v>20</v>
      </c>
      <c r="AO37" s="76"/>
      <c r="AP37" s="74">
        <f>VLOOKUP($A37,'Date Reference'!$K$6:$L$36,2,FALSE)</f>
        <v>44674</v>
      </c>
      <c r="AQ37" s="77">
        <v>22.5</v>
      </c>
      <c r="AR37" s="77">
        <v>22.5</v>
      </c>
      <c r="AS37" s="77">
        <v>22.5</v>
      </c>
      <c r="AT37" s="77">
        <v>22.5</v>
      </c>
      <c r="AU37" s="77">
        <v>20</v>
      </c>
      <c r="AV37" s="77">
        <v>20</v>
      </c>
    </row>
    <row r="38" spans="1:48" x14ac:dyDescent="0.25">
      <c r="A38">
        <v>24</v>
      </c>
      <c r="B38" s="41">
        <f>VLOOKUP($A38,'Date Reference'!$K$6:$L$36,2,FALSE)</f>
        <v>44675</v>
      </c>
      <c r="C38" s="77">
        <v>15</v>
      </c>
      <c r="D38" s="77">
        <v>37.5</v>
      </c>
      <c r="E38" s="77">
        <v>15</v>
      </c>
      <c r="F38" s="77">
        <v>37.5</v>
      </c>
      <c r="G38" s="78">
        <v>20</v>
      </c>
      <c r="H38" s="77">
        <v>30</v>
      </c>
      <c r="J38" s="62">
        <f>VLOOKUP($A38,'Date Reference'!$K$6:$L$36,2,FALSE)</f>
        <v>44675</v>
      </c>
      <c r="K38" s="77">
        <v>15</v>
      </c>
      <c r="L38" s="77">
        <v>30</v>
      </c>
      <c r="M38" s="77">
        <v>15</v>
      </c>
      <c r="N38" s="77">
        <v>30</v>
      </c>
      <c r="O38" s="78">
        <v>20</v>
      </c>
      <c r="P38" s="77">
        <v>20</v>
      </c>
      <c r="R38" s="41">
        <f>VLOOKUP($A38,'Date Reference'!$K$6:$L$36,2,FALSE)</f>
        <v>44675</v>
      </c>
      <c r="S38" s="77">
        <v>22.5</v>
      </c>
      <c r="T38" s="77">
        <v>15</v>
      </c>
      <c r="U38" s="77">
        <v>22.5</v>
      </c>
      <c r="V38" s="77">
        <v>22.5</v>
      </c>
      <c r="W38" s="78">
        <v>20</v>
      </c>
      <c r="X38" s="77">
        <v>20</v>
      </c>
      <c r="Y38" s="76"/>
      <c r="Z38" s="74">
        <f>VLOOKUP($A38,'Date Reference'!$K$6:$L$36,2,FALSE)</f>
        <v>44675</v>
      </c>
      <c r="AA38" s="77">
        <v>15</v>
      </c>
      <c r="AB38" s="77">
        <v>22.5</v>
      </c>
      <c r="AC38" s="77">
        <v>15</v>
      </c>
      <c r="AD38" s="77">
        <v>22.5</v>
      </c>
      <c r="AE38" s="78">
        <v>20</v>
      </c>
      <c r="AF38" s="77">
        <v>10</v>
      </c>
      <c r="AG38" s="76"/>
      <c r="AH38" s="74">
        <f>VLOOKUP($A38,'Date Reference'!$K$6:$L$36,2,FALSE)</f>
        <v>44675</v>
      </c>
      <c r="AI38" s="77">
        <v>15</v>
      </c>
      <c r="AJ38" s="77">
        <v>22.5</v>
      </c>
      <c r="AK38" s="77">
        <v>15</v>
      </c>
      <c r="AL38" s="77">
        <v>22.5</v>
      </c>
      <c r="AM38" s="78">
        <v>20</v>
      </c>
      <c r="AN38" s="77">
        <v>20</v>
      </c>
      <c r="AO38" s="76"/>
      <c r="AP38" s="74">
        <f>VLOOKUP($A38,'Date Reference'!$K$6:$L$36,2,FALSE)</f>
        <v>44675</v>
      </c>
      <c r="AQ38" s="77">
        <v>22.5</v>
      </c>
      <c r="AR38" s="77">
        <v>30</v>
      </c>
      <c r="AS38" s="77">
        <v>22.5</v>
      </c>
      <c r="AT38" s="77">
        <v>22.5</v>
      </c>
      <c r="AU38" s="78">
        <v>20</v>
      </c>
      <c r="AV38" s="78">
        <v>20</v>
      </c>
    </row>
    <row r="39" spans="1:48" x14ac:dyDescent="0.25">
      <c r="A39">
        <v>25</v>
      </c>
      <c r="B39" s="41">
        <f>VLOOKUP($A39,'Date Reference'!$K$6:$L$36,2,FALSE)</f>
        <v>44676</v>
      </c>
      <c r="C39" s="77">
        <v>15</v>
      </c>
      <c r="D39" s="77">
        <v>37.5</v>
      </c>
      <c r="E39" s="77">
        <v>15</v>
      </c>
      <c r="F39" s="79">
        <v>30</v>
      </c>
      <c r="G39" s="78">
        <v>20</v>
      </c>
      <c r="H39" s="77">
        <v>30</v>
      </c>
      <c r="J39" s="62">
        <f>VLOOKUP($A39,'Date Reference'!$K$6:$L$36,2,FALSE)</f>
        <v>44676</v>
      </c>
      <c r="K39" s="77">
        <v>15</v>
      </c>
      <c r="L39" s="77">
        <v>22.5</v>
      </c>
      <c r="M39" s="77">
        <v>15</v>
      </c>
      <c r="N39" s="77">
        <v>22.5</v>
      </c>
      <c r="O39" s="78">
        <v>20</v>
      </c>
      <c r="P39" s="77">
        <v>30</v>
      </c>
      <c r="R39" s="41">
        <f>VLOOKUP($A39,'Date Reference'!$K$6:$L$36,2,FALSE)</f>
        <v>44676</v>
      </c>
      <c r="S39" s="77">
        <v>22.5</v>
      </c>
      <c r="T39" s="77">
        <v>22.5</v>
      </c>
      <c r="U39" s="77">
        <v>15</v>
      </c>
      <c r="V39" s="77">
        <v>30</v>
      </c>
      <c r="W39" s="78">
        <v>20</v>
      </c>
      <c r="X39" s="77">
        <v>30</v>
      </c>
      <c r="Y39" s="76"/>
      <c r="Z39" s="74">
        <f>VLOOKUP($A39,'Date Reference'!$K$6:$L$36,2,FALSE)</f>
        <v>44676</v>
      </c>
      <c r="AA39" s="77">
        <v>15</v>
      </c>
      <c r="AB39" s="77">
        <v>22.5</v>
      </c>
      <c r="AC39" s="77">
        <v>15</v>
      </c>
      <c r="AD39" s="77">
        <v>22.5</v>
      </c>
      <c r="AE39" s="78">
        <v>20</v>
      </c>
      <c r="AF39" s="77">
        <v>10</v>
      </c>
      <c r="AG39" s="76"/>
      <c r="AH39" s="74">
        <f>VLOOKUP($A39,'Date Reference'!$K$6:$L$36,2,FALSE)</f>
        <v>44676</v>
      </c>
      <c r="AI39" s="77">
        <v>15</v>
      </c>
      <c r="AJ39" s="77">
        <v>22.5</v>
      </c>
      <c r="AK39" s="77">
        <v>15</v>
      </c>
      <c r="AL39" s="77">
        <v>22.5</v>
      </c>
      <c r="AM39" s="78">
        <v>20</v>
      </c>
      <c r="AN39" s="77">
        <v>20</v>
      </c>
      <c r="AO39" s="76"/>
      <c r="AP39" s="74">
        <f>VLOOKUP($A39,'Date Reference'!$K$6:$L$36,2,FALSE)</f>
        <v>44676</v>
      </c>
      <c r="AQ39" s="77">
        <v>15</v>
      </c>
      <c r="AR39" s="77">
        <v>22.5</v>
      </c>
      <c r="AS39" s="77">
        <v>22.5</v>
      </c>
      <c r="AT39" s="77">
        <v>22.5</v>
      </c>
      <c r="AU39" s="78">
        <v>20</v>
      </c>
      <c r="AV39" s="78">
        <v>20</v>
      </c>
    </row>
    <row r="40" spans="1:48" x14ac:dyDescent="0.25">
      <c r="A40">
        <v>26</v>
      </c>
      <c r="B40" s="41">
        <f>VLOOKUP($A40,'Date Reference'!$K$6:$L$36,2,FALSE)</f>
        <v>44677</v>
      </c>
      <c r="C40" s="77">
        <v>7.5</v>
      </c>
      <c r="D40" s="77">
        <v>37.5</v>
      </c>
      <c r="E40" s="77">
        <v>15</v>
      </c>
      <c r="F40" s="77">
        <v>37.5</v>
      </c>
      <c r="G40" s="78">
        <v>20</v>
      </c>
      <c r="H40" s="77">
        <v>30</v>
      </c>
      <c r="J40" s="62">
        <f>VLOOKUP($A40,'Date Reference'!$K$6:$L$36,2,FALSE)</f>
        <v>44677</v>
      </c>
      <c r="K40" s="77">
        <v>15</v>
      </c>
      <c r="L40" s="77">
        <v>37.5</v>
      </c>
      <c r="M40" s="77">
        <v>15</v>
      </c>
      <c r="N40" s="77">
        <v>37.5</v>
      </c>
      <c r="O40" s="78">
        <v>20</v>
      </c>
      <c r="P40" s="77">
        <v>20</v>
      </c>
      <c r="R40" s="41">
        <f>VLOOKUP($A40,'Date Reference'!$K$6:$L$36,2,FALSE)</f>
        <v>44677</v>
      </c>
      <c r="S40" s="77">
        <v>22.5</v>
      </c>
      <c r="T40" s="77">
        <v>30</v>
      </c>
      <c r="U40" s="77">
        <v>22.5</v>
      </c>
      <c r="V40" s="77">
        <v>30</v>
      </c>
      <c r="W40" s="78">
        <v>20</v>
      </c>
      <c r="X40" s="77">
        <v>20</v>
      </c>
      <c r="Y40" s="76"/>
      <c r="Z40" s="74">
        <f>VLOOKUP($A40,'Date Reference'!$K$6:$L$36,2,FALSE)</f>
        <v>44677</v>
      </c>
      <c r="AA40" s="77">
        <v>15</v>
      </c>
      <c r="AB40" s="77">
        <v>22.5</v>
      </c>
      <c r="AC40" s="77">
        <v>15</v>
      </c>
      <c r="AD40" s="77">
        <v>22.5</v>
      </c>
      <c r="AE40" s="78">
        <v>20</v>
      </c>
      <c r="AF40" s="77">
        <v>10</v>
      </c>
      <c r="AG40" s="76"/>
      <c r="AH40" s="74">
        <f>VLOOKUP($A40,'Date Reference'!$K$6:$L$36,2,FALSE)</f>
        <v>44677</v>
      </c>
      <c r="AI40" s="77">
        <v>15</v>
      </c>
      <c r="AJ40" s="77">
        <v>30</v>
      </c>
      <c r="AK40" s="77">
        <v>15</v>
      </c>
      <c r="AL40" s="77">
        <v>22.5</v>
      </c>
      <c r="AM40" s="78">
        <v>10</v>
      </c>
      <c r="AN40" s="77">
        <v>30</v>
      </c>
      <c r="AO40" s="76"/>
      <c r="AP40" s="74">
        <f>VLOOKUP($A40,'Date Reference'!$K$6:$L$36,2,FALSE)</f>
        <v>44677</v>
      </c>
      <c r="AQ40" s="77">
        <v>22.5</v>
      </c>
      <c r="AR40" s="77">
        <v>22.5</v>
      </c>
      <c r="AS40" s="77">
        <v>22.5</v>
      </c>
      <c r="AT40" s="77">
        <v>22.5</v>
      </c>
      <c r="AU40" s="78">
        <v>20</v>
      </c>
      <c r="AV40" s="78">
        <v>20</v>
      </c>
    </row>
    <row r="41" spans="1:48" x14ac:dyDescent="0.25">
      <c r="A41">
        <v>27</v>
      </c>
      <c r="B41" s="41">
        <f>VLOOKUP($A41,'Date Reference'!$K$6:$L$36,2,FALSE)</f>
        <v>44678</v>
      </c>
      <c r="C41" s="77">
        <v>15</v>
      </c>
      <c r="D41" s="77">
        <v>37.5</v>
      </c>
      <c r="E41" s="77">
        <v>15</v>
      </c>
      <c r="F41" s="77">
        <v>37.5</v>
      </c>
      <c r="G41" s="78">
        <v>20</v>
      </c>
      <c r="H41" s="77">
        <v>30</v>
      </c>
      <c r="J41" s="62">
        <f>VLOOKUP($A41,'Date Reference'!$K$6:$L$36,2,FALSE)</f>
        <v>44678</v>
      </c>
      <c r="K41" s="1">
        <v>22.5</v>
      </c>
      <c r="L41" s="77">
        <v>30</v>
      </c>
      <c r="M41" s="77">
        <v>22.5</v>
      </c>
      <c r="N41" s="77">
        <v>22.5</v>
      </c>
      <c r="O41" s="78">
        <v>20</v>
      </c>
      <c r="P41" s="77">
        <v>20</v>
      </c>
      <c r="R41" s="41">
        <f>VLOOKUP($A41,'Date Reference'!$K$6:$L$36,2,FALSE)</f>
        <v>44678</v>
      </c>
      <c r="S41" s="77">
        <v>22.5</v>
      </c>
      <c r="T41" s="77">
        <v>30</v>
      </c>
      <c r="U41" s="77">
        <v>22.5</v>
      </c>
      <c r="V41" s="77">
        <v>22.5</v>
      </c>
      <c r="W41" s="78">
        <v>20</v>
      </c>
      <c r="X41" s="77">
        <v>10</v>
      </c>
      <c r="Y41" s="76"/>
      <c r="Z41" s="74">
        <f>VLOOKUP($A41,'Date Reference'!$K$6:$L$36,2,FALSE)</f>
        <v>44678</v>
      </c>
      <c r="AA41" s="77">
        <v>15</v>
      </c>
      <c r="AB41" s="77">
        <v>22.5</v>
      </c>
      <c r="AC41" s="77">
        <v>15</v>
      </c>
      <c r="AD41" s="77">
        <v>22.5</v>
      </c>
      <c r="AE41" s="78">
        <v>20</v>
      </c>
      <c r="AF41" s="77">
        <v>10</v>
      </c>
      <c r="AG41" s="76"/>
      <c r="AH41" s="74">
        <f>VLOOKUP($A41,'Date Reference'!$K$6:$L$36,2,FALSE)</f>
        <v>44678</v>
      </c>
      <c r="AI41" s="77">
        <v>15</v>
      </c>
      <c r="AJ41" s="77">
        <v>22.5</v>
      </c>
      <c r="AK41" s="77">
        <v>7.5</v>
      </c>
      <c r="AL41" s="77">
        <v>30</v>
      </c>
      <c r="AM41" s="78">
        <v>20</v>
      </c>
      <c r="AN41" s="77">
        <v>20</v>
      </c>
      <c r="AO41" s="76"/>
      <c r="AP41" s="74">
        <f>VLOOKUP($A41,'Date Reference'!$K$6:$L$36,2,FALSE)</f>
        <v>44678</v>
      </c>
      <c r="AQ41" s="77">
        <v>22.5</v>
      </c>
      <c r="AR41" s="77">
        <v>30</v>
      </c>
      <c r="AS41" s="77">
        <v>22.5</v>
      </c>
      <c r="AT41" s="77">
        <v>22.5</v>
      </c>
      <c r="AU41" s="78">
        <v>20</v>
      </c>
      <c r="AV41" s="78">
        <v>20</v>
      </c>
    </row>
    <row r="42" spans="1:48" x14ac:dyDescent="0.25">
      <c r="A42">
        <v>28</v>
      </c>
      <c r="B42" s="41">
        <f>VLOOKUP($A42,'Date Reference'!$K$6:$L$36,2,FALSE)</f>
        <v>44679</v>
      </c>
      <c r="C42" s="77">
        <v>15</v>
      </c>
      <c r="D42" s="77">
        <v>37.5</v>
      </c>
      <c r="E42" s="77">
        <v>15</v>
      </c>
      <c r="F42" s="77">
        <v>37.5</v>
      </c>
      <c r="G42" s="78">
        <v>20</v>
      </c>
      <c r="H42" s="77">
        <v>30</v>
      </c>
      <c r="J42" s="62">
        <f>VLOOKUP($A42,'Date Reference'!$K$6:$L$36,2,FALSE)</f>
        <v>44679</v>
      </c>
      <c r="K42" s="77">
        <v>22.5</v>
      </c>
      <c r="L42" s="77">
        <v>22.5</v>
      </c>
      <c r="M42" s="77">
        <v>22.5</v>
      </c>
      <c r="N42" s="77">
        <v>30</v>
      </c>
      <c r="O42" s="78">
        <v>20</v>
      </c>
      <c r="P42" s="77">
        <v>30</v>
      </c>
      <c r="R42" s="41">
        <f>VLOOKUP($A42,'Date Reference'!$K$6:$L$36,2,FALSE)</f>
        <v>44679</v>
      </c>
      <c r="S42" s="77">
        <v>22.5</v>
      </c>
      <c r="T42" s="77">
        <v>30</v>
      </c>
      <c r="U42" s="77">
        <v>22.5</v>
      </c>
      <c r="V42" s="77">
        <v>22.5</v>
      </c>
      <c r="W42" s="78">
        <v>20</v>
      </c>
      <c r="X42" s="77">
        <v>20</v>
      </c>
      <c r="Y42" s="76"/>
      <c r="Z42" s="74">
        <f>VLOOKUP($A42,'Date Reference'!$K$6:$L$36,2,FALSE)</f>
        <v>44679</v>
      </c>
      <c r="AA42" s="77">
        <v>15</v>
      </c>
      <c r="AB42" s="77">
        <v>30</v>
      </c>
      <c r="AC42" s="77">
        <v>15</v>
      </c>
      <c r="AD42" s="77">
        <v>30</v>
      </c>
      <c r="AE42" s="78">
        <v>20</v>
      </c>
      <c r="AF42" s="77">
        <v>20</v>
      </c>
      <c r="AG42" s="76"/>
      <c r="AH42" s="74">
        <f>VLOOKUP($A42,'Date Reference'!$K$6:$L$36,2,FALSE)</f>
        <v>44679</v>
      </c>
      <c r="AI42" s="77">
        <v>15</v>
      </c>
      <c r="AJ42" s="77">
        <v>22.5</v>
      </c>
      <c r="AK42" s="77">
        <v>15</v>
      </c>
      <c r="AL42" s="77">
        <v>37.5</v>
      </c>
      <c r="AM42" s="78">
        <v>30</v>
      </c>
      <c r="AN42" s="77">
        <v>20</v>
      </c>
      <c r="AO42" s="76"/>
      <c r="AP42" s="74">
        <f>VLOOKUP($A42,'Date Reference'!$K$6:$L$36,2,FALSE)</f>
        <v>44679</v>
      </c>
      <c r="AQ42" s="77">
        <v>22.5</v>
      </c>
      <c r="AR42" s="77">
        <v>22.5</v>
      </c>
      <c r="AS42" s="77">
        <v>30</v>
      </c>
      <c r="AT42" s="77">
        <v>22.5</v>
      </c>
      <c r="AU42" s="78">
        <v>20</v>
      </c>
      <c r="AV42" s="78">
        <v>30</v>
      </c>
    </row>
    <row r="43" spans="1:48" x14ac:dyDescent="0.25">
      <c r="A43">
        <v>29</v>
      </c>
      <c r="B43" s="41">
        <f>VLOOKUP($A43,'Date Reference'!$K$6:$L$36,2,FALSE)</f>
        <v>44680</v>
      </c>
      <c r="C43" s="77">
        <v>15</v>
      </c>
      <c r="D43" s="77">
        <v>37.5</v>
      </c>
      <c r="E43" s="77">
        <v>7.5</v>
      </c>
      <c r="F43" s="77">
        <v>37.5</v>
      </c>
      <c r="G43" s="78">
        <v>20</v>
      </c>
      <c r="H43" s="77">
        <v>30</v>
      </c>
      <c r="J43" s="62">
        <f>VLOOKUP($A43,'Date Reference'!$K$6:$L$36,2,FALSE)</f>
        <v>44680</v>
      </c>
      <c r="K43" s="77">
        <v>22.5</v>
      </c>
      <c r="L43" s="77">
        <v>30</v>
      </c>
      <c r="M43" s="77">
        <v>22.5</v>
      </c>
      <c r="N43" s="77">
        <v>30</v>
      </c>
      <c r="O43" s="78">
        <v>20</v>
      </c>
      <c r="P43" s="77">
        <v>30</v>
      </c>
      <c r="R43" s="41">
        <f>VLOOKUP($A43,'Date Reference'!$K$6:$L$36,2,FALSE)</f>
        <v>44680</v>
      </c>
      <c r="S43" s="77">
        <v>22.5</v>
      </c>
      <c r="T43" s="77">
        <v>22.5</v>
      </c>
      <c r="U43" s="77">
        <v>22.5</v>
      </c>
      <c r="V43" s="77">
        <v>15</v>
      </c>
      <c r="W43" s="78">
        <v>20</v>
      </c>
      <c r="X43" s="77">
        <v>20</v>
      </c>
      <c r="Y43" s="76"/>
      <c r="Z43" s="74">
        <f>VLOOKUP($A43,'Date Reference'!$K$6:$L$36,2,FALSE)</f>
        <v>44680</v>
      </c>
      <c r="AA43" s="77">
        <v>15</v>
      </c>
      <c r="AB43" s="77">
        <v>22.5</v>
      </c>
      <c r="AC43" s="77">
        <v>15</v>
      </c>
      <c r="AD43" s="77">
        <v>22.5</v>
      </c>
      <c r="AE43" s="78">
        <v>20</v>
      </c>
      <c r="AF43" s="77">
        <v>10</v>
      </c>
      <c r="AG43" s="76"/>
      <c r="AH43" s="74">
        <f>VLOOKUP($A43,'Date Reference'!$K$6:$L$36,2,FALSE)</f>
        <v>44680</v>
      </c>
      <c r="AI43" s="77">
        <v>15</v>
      </c>
      <c r="AJ43" s="77">
        <v>22.5</v>
      </c>
      <c r="AK43" s="77">
        <v>15</v>
      </c>
      <c r="AL43" s="77">
        <v>30</v>
      </c>
      <c r="AM43" s="78">
        <v>20</v>
      </c>
      <c r="AN43" s="77">
        <v>30</v>
      </c>
      <c r="AO43" s="76"/>
      <c r="AP43" s="74">
        <f>VLOOKUP($A43,'Date Reference'!$K$6:$L$36,2,FALSE)</f>
        <v>44680</v>
      </c>
      <c r="AQ43" s="77">
        <v>22.5</v>
      </c>
      <c r="AR43" s="77">
        <v>30</v>
      </c>
      <c r="AS43" s="77">
        <v>22.5</v>
      </c>
      <c r="AT43" s="77">
        <v>30</v>
      </c>
      <c r="AU43" s="78">
        <v>30</v>
      </c>
      <c r="AV43" s="78">
        <v>40</v>
      </c>
    </row>
    <row r="44" spans="1:48" x14ac:dyDescent="0.25">
      <c r="A44">
        <v>30</v>
      </c>
      <c r="B44" s="41">
        <f>VLOOKUP($A44,'Date Reference'!$K$6:$L$36,2,FALSE)</f>
        <v>44681</v>
      </c>
      <c r="C44" s="77">
        <v>15</v>
      </c>
      <c r="D44" s="77">
        <v>37.5</v>
      </c>
      <c r="E44" s="77">
        <v>15</v>
      </c>
      <c r="F44" s="77">
        <v>52.5</v>
      </c>
      <c r="G44" s="78">
        <v>20</v>
      </c>
      <c r="H44" s="77">
        <v>40</v>
      </c>
      <c r="J44" s="62">
        <f>VLOOKUP($A44,'Date Reference'!$K$6:$L$36,2,FALSE)</f>
        <v>44681</v>
      </c>
      <c r="K44" s="77">
        <v>22.5</v>
      </c>
      <c r="L44" s="77">
        <v>30</v>
      </c>
      <c r="M44" s="77">
        <v>15</v>
      </c>
      <c r="N44" s="77">
        <v>37.5</v>
      </c>
      <c r="O44" s="78">
        <v>20</v>
      </c>
      <c r="P44" s="77">
        <v>30</v>
      </c>
      <c r="R44" s="41">
        <f>VLOOKUP($A44,'Date Reference'!$K$6:$L$36,2,FALSE)</f>
        <v>44681</v>
      </c>
      <c r="S44" s="77">
        <v>22.5</v>
      </c>
      <c r="T44" s="77">
        <v>22.5</v>
      </c>
      <c r="U44" s="77">
        <v>22.5</v>
      </c>
      <c r="V44" s="77">
        <v>22.5</v>
      </c>
      <c r="W44" s="78">
        <v>20</v>
      </c>
      <c r="X44" s="77">
        <v>20</v>
      </c>
      <c r="Y44" s="76"/>
      <c r="Z44" s="74">
        <f>VLOOKUP($A44,'Date Reference'!$K$6:$L$36,2,FALSE)</f>
        <v>44681</v>
      </c>
      <c r="AA44" s="77">
        <v>15</v>
      </c>
      <c r="AB44" s="77">
        <v>22.5</v>
      </c>
      <c r="AC44" s="77">
        <v>15</v>
      </c>
      <c r="AD44" s="77">
        <v>22.5</v>
      </c>
      <c r="AE44" s="78">
        <v>20</v>
      </c>
      <c r="AF44" s="77">
        <v>10</v>
      </c>
      <c r="AG44" s="76"/>
      <c r="AH44" s="74">
        <f>VLOOKUP($A44,'Date Reference'!$K$6:$L$36,2,FALSE)</f>
        <v>44681</v>
      </c>
      <c r="AI44" s="77">
        <v>15</v>
      </c>
      <c r="AJ44" s="77">
        <v>30</v>
      </c>
      <c r="AK44" s="77">
        <v>15</v>
      </c>
      <c r="AL44" s="77">
        <v>30</v>
      </c>
      <c r="AM44" s="78">
        <v>20</v>
      </c>
      <c r="AN44" s="77">
        <v>30</v>
      </c>
      <c r="AO44" s="76"/>
      <c r="AP44" s="74">
        <f>VLOOKUP($A44,'Date Reference'!$K$6:$L$36,2,FALSE)</f>
        <v>44681</v>
      </c>
      <c r="AQ44" s="77">
        <v>22.5</v>
      </c>
      <c r="AR44" s="77">
        <v>37.5</v>
      </c>
      <c r="AS44" s="77">
        <v>22.5</v>
      </c>
      <c r="AT44" s="77">
        <v>37.5</v>
      </c>
      <c r="AU44" s="78">
        <v>20</v>
      </c>
      <c r="AV44" s="78">
        <v>40</v>
      </c>
    </row>
    <row r="45" spans="1:48" ht="15.75" thickBot="1" x14ac:dyDescent="0.3">
      <c r="A45">
        <v>31</v>
      </c>
      <c r="B45" s="62" t="str">
        <f>VLOOKUP($A45,'Date Reference'!$K$6:$L$36,2,FALSE)</f>
        <v/>
      </c>
      <c r="C45" s="77"/>
      <c r="D45" s="77"/>
      <c r="E45" s="77"/>
      <c r="F45" s="77"/>
      <c r="G45" s="78"/>
      <c r="H45" s="77"/>
      <c r="J45" s="62" t="str">
        <f>VLOOKUP($A45,'Date Reference'!$K$6:$L$36,2,FALSE)</f>
        <v/>
      </c>
      <c r="K45" s="77"/>
      <c r="L45" s="77"/>
      <c r="M45" s="77"/>
      <c r="N45" s="77"/>
      <c r="O45" s="78"/>
      <c r="P45" s="77"/>
      <c r="R45" s="42" t="str">
        <f>VLOOKUP($A45,'Date Reference'!$K$6:$L$36,2,FALSE)</f>
        <v/>
      </c>
      <c r="S45" s="77"/>
      <c r="T45" s="77"/>
      <c r="U45" s="77"/>
      <c r="V45" s="77"/>
      <c r="W45" s="78"/>
      <c r="X45" s="77"/>
      <c r="Y45" s="76"/>
      <c r="Z45" s="75" t="str">
        <f>VLOOKUP($A45,'Date Reference'!$K$6:$L$36,2,FALSE)</f>
        <v/>
      </c>
      <c r="AA45" s="77"/>
      <c r="AB45" s="77"/>
      <c r="AC45" s="77"/>
      <c r="AD45" s="77"/>
      <c r="AE45" s="78"/>
      <c r="AF45" s="77"/>
      <c r="AG45" s="76"/>
      <c r="AH45" s="75" t="str">
        <f>VLOOKUP($A45,'Date Reference'!$K$6:$L$36,2,FALSE)</f>
        <v/>
      </c>
      <c r="AI45" s="77"/>
      <c r="AJ45" s="77"/>
      <c r="AK45" s="77"/>
      <c r="AL45" s="77"/>
      <c r="AM45" s="78"/>
      <c r="AN45" s="77"/>
      <c r="AO45" s="76"/>
      <c r="AP45" s="75" t="str">
        <f>VLOOKUP($A45,'Date Reference'!$K$6:$L$36,2,FALSE)</f>
        <v/>
      </c>
      <c r="AQ45" s="77"/>
      <c r="AR45" s="77"/>
      <c r="AS45" s="77"/>
      <c r="AT45" s="77"/>
      <c r="AU45" s="78"/>
      <c r="AV45" s="78"/>
    </row>
    <row r="46" spans="1:48" ht="16.5" thickBot="1" x14ac:dyDescent="0.3">
      <c r="B46" s="32" t="s">
        <v>83</v>
      </c>
      <c r="C46" s="71">
        <f>SUM(C15:C45)-SUMIF($B$15:$B$45,"",C15:C45)</f>
        <v>465</v>
      </c>
      <c r="D46" s="71">
        <f t="shared" ref="D46:H46" si="0">SUM(D15:D45)-SUMIF($B$15:$B$45,"",D15:D45)</f>
        <v>1005</v>
      </c>
      <c r="E46" s="71">
        <f t="shared" si="0"/>
        <v>450</v>
      </c>
      <c r="F46" s="71">
        <f t="shared" si="0"/>
        <v>1012.5</v>
      </c>
      <c r="G46" s="71">
        <f t="shared" si="0"/>
        <v>590</v>
      </c>
      <c r="H46" s="71">
        <f t="shared" si="0"/>
        <v>770</v>
      </c>
      <c r="J46" s="32" t="s">
        <v>83</v>
      </c>
      <c r="K46" s="71">
        <f>SUM(K15:K45)-SUMIF($J$15:$J$45,"",K15:K45)</f>
        <v>660</v>
      </c>
      <c r="L46" s="71">
        <f t="shared" ref="L46:P46" si="1">SUM(L15:L45)-SUMIF($J$15:$J$45,"",L15:L45)</f>
        <v>697.5</v>
      </c>
      <c r="M46" s="71">
        <f>SUM(M15:M45)-SUMIF($J$15:$J$45,"",M15:M45)</f>
        <v>622.5</v>
      </c>
      <c r="N46" s="71">
        <f>SUM(N15:N45)-SUMIF($J$15:$J$45,"",N15:N45)</f>
        <v>750</v>
      </c>
      <c r="O46" s="71">
        <f t="shared" si="1"/>
        <v>590</v>
      </c>
      <c r="P46" s="71">
        <f t="shared" si="1"/>
        <v>640</v>
      </c>
      <c r="Q46" s="4"/>
      <c r="R46" s="32" t="s">
        <v>83</v>
      </c>
      <c r="S46" s="71">
        <f>SUM(S15:S45)-SUMIF($S$15:$S$45,"",S15:S45)</f>
        <v>667.5</v>
      </c>
      <c r="T46" s="71">
        <f t="shared" ref="T46:X46" si="2">SUM(T15:T45)-SUMIF($S$15:$S$45,"",T15:T45)</f>
        <v>675</v>
      </c>
      <c r="U46" s="71">
        <f t="shared" si="2"/>
        <v>652.5</v>
      </c>
      <c r="V46" s="71">
        <f t="shared" si="2"/>
        <v>697.5</v>
      </c>
      <c r="W46" s="71">
        <f t="shared" si="2"/>
        <v>660</v>
      </c>
      <c r="X46" s="71">
        <f t="shared" si="2"/>
        <v>520</v>
      </c>
      <c r="Z46" s="32" t="s">
        <v>83</v>
      </c>
      <c r="AA46" s="71">
        <f>SUM(AA15:AA45)-SUMIF($Z$15:$Z$45,"",AA15:AA45)</f>
        <v>465</v>
      </c>
      <c r="AB46" s="71">
        <f t="shared" ref="AB46:AF46" si="3">SUM(AB15:AB45)-SUMIF($Z$15:$Z$45,"",AB15:AB45)</f>
        <v>690</v>
      </c>
      <c r="AC46" s="71">
        <f t="shared" si="3"/>
        <v>442.5</v>
      </c>
      <c r="AD46" s="71">
        <f t="shared" si="3"/>
        <v>705</v>
      </c>
      <c r="AE46" s="71">
        <f t="shared" si="3"/>
        <v>590</v>
      </c>
      <c r="AF46" s="71">
        <f t="shared" si="3"/>
        <v>340</v>
      </c>
      <c r="AG46" s="71"/>
      <c r="AH46" s="32" t="s">
        <v>83</v>
      </c>
      <c r="AI46" s="71">
        <f>SUM(AI15:AI45)-SUMIF($AH$15:$AH$45,"",AI15:AI45)</f>
        <v>427.5</v>
      </c>
      <c r="AJ46" s="71">
        <f t="shared" ref="AJ46:AN46" si="4">SUM(AJ15:AJ45)-SUMIF($AH$15:$AH$45,"",AJ15:AJ45)</f>
        <v>757.5</v>
      </c>
      <c r="AK46" s="71">
        <f t="shared" si="4"/>
        <v>457.5</v>
      </c>
      <c r="AL46" s="71">
        <f t="shared" si="4"/>
        <v>750</v>
      </c>
      <c r="AM46" s="71">
        <f t="shared" si="4"/>
        <v>610</v>
      </c>
      <c r="AN46" s="71">
        <f t="shared" si="4"/>
        <v>670</v>
      </c>
      <c r="AP46" s="32" t="s">
        <v>83</v>
      </c>
      <c r="AQ46" s="71">
        <f>SUM(AQ15:AQ45)-SUMIF($AP$15:$AP$45,"",AQ15:AQ45)</f>
        <v>652.5</v>
      </c>
      <c r="AR46" s="71">
        <f t="shared" ref="AR46:AV46" si="5">SUM(AR15:AR45)-SUMIF($AP$15:$AP$45,"",AR15:AR45)</f>
        <v>810</v>
      </c>
      <c r="AS46" s="71">
        <f t="shared" si="5"/>
        <v>660</v>
      </c>
      <c r="AT46" s="71">
        <f t="shared" si="5"/>
        <v>787.5</v>
      </c>
      <c r="AU46" s="71">
        <f t="shared" si="5"/>
        <v>650</v>
      </c>
      <c r="AV46" s="82">
        <f t="shared" si="5"/>
        <v>840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5" t="s">
        <v>116</v>
      </c>
      <c r="C49" s="86"/>
      <c r="D49" s="86"/>
      <c r="E49" s="86"/>
      <c r="F49" s="86"/>
      <c r="G49" s="86"/>
      <c r="H49" s="87"/>
    </row>
    <row r="50" spans="2:24" ht="15.75" thickBot="1" x14ac:dyDescent="0.3">
      <c r="B50" s="88"/>
      <c r="C50" s="89"/>
      <c r="D50" s="89"/>
      <c r="E50" s="89"/>
      <c r="F50" s="89"/>
      <c r="G50" s="89"/>
      <c r="H50" s="90"/>
    </row>
    <row r="51" spans="2:24" x14ac:dyDescent="0.25">
      <c r="B51" s="106" t="s">
        <v>106</v>
      </c>
      <c r="C51" s="106"/>
      <c r="D51" s="106"/>
      <c r="E51" s="106"/>
      <c r="F51" s="106"/>
      <c r="G51" s="106"/>
      <c r="H51" s="106"/>
      <c r="J51" s="106" t="s">
        <v>115</v>
      </c>
      <c r="K51" s="106"/>
      <c r="L51" s="106"/>
      <c r="M51" s="106"/>
      <c r="N51" s="106"/>
      <c r="O51" s="106"/>
      <c r="P51" s="106"/>
      <c r="R51" s="106" t="s">
        <v>82</v>
      </c>
      <c r="S51" s="106"/>
      <c r="T51" s="106"/>
      <c r="U51" s="106"/>
      <c r="V51" s="106"/>
      <c r="W51" s="106"/>
      <c r="X51" s="106"/>
    </row>
    <row r="52" spans="2:24" x14ac:dyDescent="0.25">
      <c r="B52" s="100"/>
      <c r="C52" s="100"/>
      <c r="D52" s="100"/>
      <c r="E52" s="100"/>
      <c r="F52" s="100"/>
      <c r="G52" s="100"/>
      <c r="H52" s="100"/>
      <c r="J52" s="100"/>
      <c r="K52" s="100"/>
      <c r="L52" s="100"/>
      <c r="M52" s="100"/>
      <c r="N52" s="100"/>
      <c r="O52" s="100"/>
      <c r="P52" s="100"/>
      <c r="R52" s="100"/>
      <c r="S52" s="100"/>
      <c r="T52" s="100"/>
      <c r="U52" s="100"/>
      <c r="V52" s="100"/>
      <c r="W52" s="100"/>
      <c r="X52" s="100"/>
    </row>
    <row r="53" spans="2:24" ht="18.75" x14ac:dyDescent="0.3">
      <c r="B53" s="3" t="s">
        <v>17</v>
      </c>
      <c r="C53" s="103" t="s">
        <v>81</v>
      </c>
      <c r="D53" s="104"/>
      <c r="E53" s="104"/>
      <c r="F53" s="104"/>
      <c r="G53" s="104"/>
      <c r="H53" s="105"/>
      <c r="J53" s="3" t="s">
        <v>6</v>
      </c>
      <c r="K53" s="103" t="s">
        <v>81</v>
      </c>
      <c r="L53" s="104"/>
      <c r="M53" s="104"/>
      <c r="N53" s="104"/>
      <c r="O53" s="104"/>
      <c r="P53" s="105"/>
      <c r="R53" s="16" t="s">
        <v>12</v>
      </c>
      <c r="S53" s="103" t="s">
        <v>81</v>
      </c>
      <c r="T53" s="104"/>
      <c r="U53" s="104"/>
      <c r="V53" s="104"/>
      <c r="W53" s="104"/>
      <c r="X53" s="105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1" t="s">
        <v>79</v>
      </c>
      <c r="D55" s="102"/>
      <c r="E55" s="101" t="s">
        <v>80</v>
      </c>
      <c r="F55" s="102"/>
      <c r="G55" s="101" t="s">
        <v>42</v>
      </c>
      <c r="H55" s="102"/>
      <c r="I55" s="35"/>
      <c r="J55" s="34" t="s">
        <v>0</v>
      </c>
      <c r="K55" s="101" t="s">
        <v>79</v>
      </c>
      <c r="L55" s="102"/>
      <c r="M55" s="101" t="s">
        <v>80</v>
      </c>
      <c r="N55" s="102"/>
      <c r="O55" s="101" t="s">
        <v>42</v>
      </c>
      <c r="P55" s="102"/>
      <c r="R55" s="34" t="s">
        <v>0</v>
      </c>
      <c r="S55" s="101" t="s">
        <v>79</v>
      </c>
      <c r="T55" s="102"/>
      <c r="U55" s="101" t="s">
        <v>80</v>
      </c>
      <c r="V55" s="102"/>
      <c r="W55" s="101" t="s">
        <v>42</v>
      </c>
      <c r="X55" s="102"/>
    </row>
    <row r="56" spans="2:24" x14ac:dyDescent="0.25">
      <c r="B56" s="41">
        <f>VLOOKUP($A15,'Date Reference'!$K$6:$L$36,2,FALSE)</f>
        <v>44652</v>
      </c>
      <c r="C56" s="78">
        <v>15</v>
      </c>
      <c r="D56" s="77">
        <v>45</v>
      </c>
      <c r="E56" s="78">
        <v>7.5</v>
      </c>
      <c r="F56" s="77">
        <v>45</v>
      </c>
      <c r="G56" s="77">
        <v>10</v>
      </c>
      <c r="H56" s="77">
        <v>30</v>
      </c>
      <c r="I56" s="76"/>
      <c r="J56" s="74">
        <f>VLOOKUP($A15,'Date Reference'!$K$6:$L$36,2,FALSE)</f>
        <v>44652</v>
      </c>
      <c r="K56" s="78">
        <v>15</v>
      </c>
      <c r="L56" s="77">
        <v>30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44652</v>
      </c>
      <c r="S56" s="78">
        <v>15</v>
      </c>
      <c r="T56" s="77">
        <v>37.5</v>
      </c>
      <c r="U56" s="78">
        <v>15</v>
      </c>
      <c r="V56" s="77">
        <v>30</v>
      </c>
      <c r="W56" s="77">
        <v>10</v>
      </c>
      <c r="X56" s="77">
        <v>40</v>
      </c>
    </row>
    <row r="57" spans="2:24" x14ac:dyDescent="0.25">
      <c r="B57" s="41">
        <f>VLOOKUP($A16,'Date Reference'!$K$6:$L$36,2,FALSE)</f>
        <v>44653</v>
      </c>
      <c r="C57" s="78">
        <v>7.5</v>
      </c>
      <c r="D57" s="77">
        <v>52.5</v>
      </c>
      <c r="E57" s="78">
        <v>7.5</v>
      </c>
      <c r="F57" s="77">
        <v>45</v>
      </c>
      <c r="G57" s="77">
        <v>10</v>
      </c>
      <c r="H57" s="77">
        <v>30</v>
      </c>
      <c r="I57" s="76"/>
      <c r="J57" s="74">
        <f>VLOOKUP($A16,'Date Reference'!$K$6:$L$36,2,FALSE)</f>
        <v>44653</v>
      </c>
      <c r="K57" s="78">
        <v>15</v>
      </c>
      <c r="L57" s="77">
        <v>22.5</v>
      </c>
      <c r="M57" s="78">
        <v>15</v>
      </c>
      <c r="N57" s="78">
        <v>15</v>
      </c>
      <c r="O57" s="77">
        <v>10</v>
      </c>
      <c r="P57" s="77">
        <v>20</v>
      </c>
      <c r="Q57" s="76"/>
      <c r="R57" s="74">
        <f>VLOOKUP($A16,'Date Reference'!$K$6:$L$36,2,FALSE)</f>
        <v>44653</v>
      </c>
      <c r="S57" s="78">
        <v>15</v>
      </c>
      <c r="T57" s="77">
        <v>37.5</v>
      </c>
      <c r="U57" s="78">
        <v>7.5</v>
      </c>
      <c r="V57" s="77">
        <v>37.5</v>
      </c>
      <c r="W57" s="77">
        <v>10</v>
      </c>
      <c r="X57" s="77">
        <v>30</v>
      </c>
    </row>
    <row r="58" spans="2:24" x14ac:dyDescent="0.25">
      <c r="B58" s="41">
        <f>VLOOKUP($A17,'Date Reference'!$K$6:$L$36,2,FALSE)</f>
        <v>44654</v>
      </c>
      <c r="C58" s="78">
        <v>15</v>
      </c>
      <c r="D58" s="77">
        <v>30</v>
      </c>
      <c r="E58" s="78">
        <v>7.5</v>
      </c>
      <c r="F58" s="77">
        <v>22.5</v>
      </c>
      <c r="G58" s="77">
        <v>10</v>
      </c>
      <c r="H58" s="77">
        <v>30</v>
      </c>
      <c r="I58" s="76"/>
      <c r="J58" s="74">
        <f>VLOOKUP($A17,'Date Reference'!$K$6:$L$36,2,FALSE)</f>
        <v>44654</v>
      </c>
      <c r="K58" s="78">
        <v>15</v>
      </c>
      <c r="L58" s="77">
        <v>15</v>
      </c>
      <c r="M58" s="78">
        <v>15</v>
      </c>
      <c r="N58" s="78">
        <v>15</v>
      </c>
      <c r="O58" s="77">
        <v>10</v>
      </c>
      <c r="P58" s="77">
        <v>20</v>
      </c>
      <c r="Q58" s="76"/>
      <c r="R58" s="74">
        <f>VLOOKUP($A17,'Date Reference'!$K$6:$L$36,2,FALSE)</f>
        <v>44654</v>
      </c>
      <c r="S58" s="78">
        <v>15</v>
      </c>
      <c r="T58" s="77">
        <v>30</v>
      </c>
      <c r="U58" s="78">
        <v>15</v>
      </c>
      <c r="V58" s="77">
        <v>30</v>
      </c>
      <c r="W58" s="77">
        <v>10</v>
      </c>
      <c r="X58" s="77">
        <v>30</v>
      </c>
    </row>
    <row r="59" spans="2:24" x14ac:dyDescent="0.25">
      <c r="B59" s="41">
        <f>VLOOKUP($A18,'Date Reference'!$K$6:$L$36,2,FALSE)</f>
        <v>44655</v>
      </c>
      <c r="C59" s="78">
        <v>15</v>
      </c>
      <c r="D59" s="77">
        <v>30</v>
      </c>
      <c r="E59" s="78">
        <v>15</v>
      </c>
      <c r="F59" s="77">
        <v>30</v>
      </c>
      <c r="G59" s="77">
        <v>10</v>
      </c>
      <c r="H59" s="77">
        <v>30</v>
      </c>
      <c r="I59" s="76"/>
      <c r="J59" s="74">
        <f>VLOOKUP($A18,'Date Reference'!$K$6:$L$36,2,FALSE)</f>
        <v>44655</v>
      </c>
      <c r="K59" s="78">
        <v>15</v>
      </c>
      <c r="L59" s="77">
        <v>22.5</v>
      </c>
      <c r="M59" s="78">
        <v>15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44655</v>
      </c>
      <c r="S59" s="78">
        <v>15</v>
      </c>
      <c r="T59" s="77">
        <v>30</v>
      </c>
      <c r="U59" s="78">
        <v>15</v>
      </c>
      <c r="V59" s="77">
        <v>30</v>
      </c>
      <c r="W59" s="77">
        <v>10</v>
      </c>
      <c r="X59" s="77">
        <v>30</v>
      </c>
    </row>
    <row r="60" spans="2:24" x14ac:dyDescent="0.25">
      <c r="B60" s="41">
        <f>VLOOKUP($A19,'Date Reference'!$K$6:$L$36,2,FALSE)</f>
        <v>44656</v>
      </c>
      <c r="C60" s="77">
        <v>7.5</v>
      </c>
      <c r="D60" s="77">
        <v>30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44656</v>
      </c>
      <c r="K60" s="77">
        <v>15</v>
      </c>
      <c r="L60" s="77">
        <v>22.5</v>
      </c>
      <c r="M60" s="77">
        <v>15</v>
      </c>
      <c r="N60" s="77">
        <v>15</v>
      </c>
      <c r="O60" s="77">
        <v>10</v>
      </c>
      <c r="P60" s="77">
        <v>20</v>
      </c>
      <c r="Q60" s="76"/>
      <c r="R60" s="74">
        <f>VLOOKUP($A19,'Date Reference'!$K$6:$L$36,2,FALSE)</f>
        <v>44656</v>
      </c>
      <c r="S60" s="77">
        <v>22.5</v>
      </c>
      <c r="T60" s="77">
        <v>45</v>
      </c>
      <c r="U60" s="77">
        <v>15</v>
      </c>
      <c r="V60" s="77">
        <v>30</v>
      </c>
      <c r="W60" s="77">
        <v>10</v>
      </c>
      <c r="X60" s="77">
        <v>30</v>
      </c>
    </row>
    <row r="61" spans="2:24" x14ac:dyDescent="0.25">
      <c r="B61" s="41">
        <f>VLOOKUP($A20,'Date Reference'!$K$6:$L$36,2,FALSE)</f>
        <v>44657</v>
      </c>
      <c r="C61" s="77">
        <v>15</v>
      </c>
      <c r="D61" s="77">
        <v>30</v>
      </c>
      <c r="E61" s="77">
        <v>15</v>
      </c>
      <c r="F61" s="77">
        <v>30</v>
      </c>
      <c r="G61" s="77">
        <v>10</v>
      </c>
      <c r="H61" s="77">
        <v>30</v>
      </c>
      <c r="I61" s="76"/>
      <c r="J61" s="74">
        <f>VLOOKUP($A20,'Date Reference'!$K$6:$L$36,2,FALSE)</f>
        <v>44657</v>
      </c>
      <c r="K61" s="77">
        <v>7.5</v>
      </c>
      <c r="L61" s="77">
        <v>22.5</v>
      </c>
      <c r="M61" s="77">
        <v>15</v>
      </c>
      <c r="N61" s="77">
        <v>22.5</v>
      </c>
      <c r="O61" s="77">
        <v>10</v>
      </c>
      <c r="P61" s="77">
        <v>20</v>
      </c>
      <c r="Q61" s="76"/>
      <c r="R61" s="74">
        <f>VLOOKUP($A20,'Date Reference'!$K$6:$L$36,2,FALSE)</f>
        <v>44657</v>
      </c>
      <c r="S61" s="77">
        <v>15</v>
      </c>
      <c r="T61" s="77">
        <v>37.5</v>
      </c>
      <c r="U61" s="77">
        <v>15</v>
      </c>
      <c r="V61" s="77">
        <v>30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44658</v>
      </c>
      <c r="C62" s="77">
        <v>7.5</v>
      </c>
      <c r="D62" s="77">
        <v>52.5</v>
      </c>
      <c r="E62" s="77">
        <v>15</v>
      </c>
      <c r="F62" s="77">
        <v>30</v>
      </c>
      <c r="G62" s="77">
        <v>10</v>
      </c>
      <c r="H62" s="77">
        <v>30</v>
      </c>
      <c r="I62" s="76"/>
      <c r="J62" s="74">
        <f>VLOOKUP($A21,'Date Reference'!$K$6:$L$36,2,FALSE)</f>
        <v>44658</v>
      </c>
      <c r="K62" s="77">
        <v>7.5</v>
      </c>
      <c r="L62" s="77">
        <v>22.5</v>
      </c>
      <c r="M62" s="77">
        <v>15</v>
      </c>
      <c r="N62" s="77">
        <v>15</v>
      </c>
      <c r="O62" s="77">
        <v>10</v>
      </c>
      <c r="P62" s="77">
        <v>20</v>
      </c>
      <c r="Q62" s="76"/>
      <c r="R62" s="74">
        <f>VLOOKUP($A21,'Date Reference'!$K$6:$L$36,2,FALSE)</f>
        <v>44658</v>
      </c>
      <c r="S62" s="77">
        <v>15</v>
      </c>
      <c r="T62" s="77">
        <v>30</v>
      </c>
      <c r="U62" s="77">
        <v>15</v>
      </c>
      <c r="V62" s="77">
        <v>22.5</v>
      </c>
      <c r="W62" s="77">
        <v>10</v>
      </c>
      <c r="X62" s="77">
        <v>20</v>
      </c>
    </row>
    <row r="63" spans="2:24" x14ac:dyDescent="0.25">
      <c r="B63" s="41">
        <f>VLOOKUP($A22,'Date Reference'!$K$6:$L$36,2,FALSE)</f>
        <v>44659</v>
      </c>
      <c r="C63" s="77">
        <v>15</v>
      </c>
      <c r="D63" s="77">
        <v>45</v>
      </c>
      <c r="E63" s="77">
        <v>15</v>
      </c>
      <c r="F63" s="77">
        <v>30</v>
      </c>
      <c r="G63" s="77">
        <v>10</v>
      </c>
      <c r="H63" s="77">
        <v>30</v>
      </c>
      <c r="I63" s="76"/>
      <c r="J63" s="74">
        <f>VLOOKUP($A22,'Date Reference'!$K$6:$L$36,2,FALSE)</f>
        <v>44659</v>
      </c>
      <c r="K63" s="77">
        <v>7.5</v>
      </c>
      <c r="L63" s="77">
        <v>30</v>
      </c>
      <c r="M63" s="77">
        <v>15</v>
      </c>
      <c r="N63" s="77">
        <v>15</v>
      </c>
      <c r="O63" s="77">
        <v>10</v>
      </c>
      <c r="P63" s="77">
        <v>20</v>
      </c>
      <c r="Q63" s="76"/>
      <c r="R63" s="74">
        <f>VLOOKUP($A22,'Date Reference'!$K$6:$L$36,2,FALSE)</f>
        <v>44659</v>
      </c>
      <c r="S63" s="77">
        <v>15</v>
      </c>
      <c r="T63" s="77">
        <v>30</v>
      </c>
      <c r="U63" s="77">
        <v>15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44660</v>
      </c>
      <c r="C64" s="77">
        <v>15</v>
      </c>
      <c r="D64" s="77">
        <v>37.5</v>
      </c>
      <c r="E64" s="77">
        <v>15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44660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20</v>
      </c>
      <c r="Q64" s="76"/>
      <c r="R64" s="74">
        <f>VLOOKUP($A23,'Date Reference'!$K$6:$L$36,2,FALSE)</f>
        <v>44660</v>
      </c>
      <c r="S64" s="77">
        <v>15</v>
      </c>
      <c r="T64" s="77">
        <v>30</v>
      </c>
      <c r="U64" s="77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44661</v>
      </c>
      <c r="C65" s="77">
        <v>15</v>
      </c>
      <c r="D65" s="77">
        <v>37.5</v>
      </c>
      <c r="E65" s="77">
        <v>7.5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44661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20</v>
      </c>
      <c r="Q65" s="76"/>
      <c r="R65" s="74">
        <f>VLOOKUP($A24,'Date Reference'!$K$6:$L$36,2,FALSE)</f>
        <v>44661</v>
      </c>
      <c r="S65" s="77">
        <v>22.5</v>
      </c>
      <c r="T65" s="77">
        <v>30</v>
      </c>
      <c r="U65" s="77">
        <v>15</v>
      </c>
      <c r="V65" s="77">
        <v>30</v>
      </c>
      <c r="W65" s="77">
        <v>10</v>
      </c>
      <c r="X65" s="77">
        <v>20</v>
      </c>
    </row>
    <row r="66" spans="2:24" x14ac:dyDescent="0.25">
      <c r="B66" s="41">
        <f>VLOOKUP($A25,'Date Reference'!$K$6:$L$36,2,FALSE)</f>
        <v>44662</v>
      </c>
      <c r="C66" s="77">
        <v>15</v>
      </c>
      <c r="D66" s="77">
        <v>45</v>
      </c>
      <c r="E66" s="77">
        <v>7.5</v>
      </c>
      <c r="F66" s="77">
        <v>37.5</v>
      </c>
      <c r="G66" s="77">
        <v>10</v>
      </c>
      <c r="H66" s="77">
        <v>30</v>
      </c>
      <c r="I66" s="76"/>
      <c r="J66" s="74">
        <f>VLOOKUP($A25,'Date Reference'!$K$6:$L$36,2,FALSE)</f>
        <v>44662</v>
      </c>
      <c r="K66" s="77">
        <v>22.5</v>
      </c>
      <c r="L66" s="77">
        <v>22.5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44662</v>
      </c>
      <c r="S66" s="77">
        <v>7.5</v>
      </c>
      <c r="T66" s="77">
        <v>30</v>
      </c>
      <c r="U66" s="77">
        <v>7.5</v>
      </c>
      <c r="V66" s="77">
        <v>30</v>
      </c>
      <c r="W66" s="77">
        <v>10</v>
      </c>
      <c r="X66" s="77">
        <v>20</v>
      </c>
    </row>
    <row r="67" spans="2:24" x14ac:dyDescent="0.25">
      <c r="B67" s="41">
        <f>VLOOKUP($A26,'Date Reference'!$K$6:$L$36,2,FALSE)</f>
        <v>44663</v>
      </c>
      <c r="C67" s="77">
        <v>7.5</v>
      </c>
      <c r="D67" s="77">
        <v>45</v>
      </c>
      <c r="E67" s="77">
        <v>7.5</v>
      </c>
      <c r="F67" s="77">
        <v>37.5</v>
      </c>
      <c r="G67" s="77">
        <v>20</v>
      </c>
      <c r="H67" s="77">
        <v>30</v>
      </c>
      <c r="I67" s="76"/>
      <c r="J67" s="74">
        <f>VLOOKUP($A26,'Date Reference'!$K$6:$L$36,2,FALSE)</f>
        <v>44663</v>
      </c>
      <c r="K67" s="77">
        <v>15</v>
      </c>
      <c r="L67" s="77">
        <v>30</v>
      </c>
      <c r="M67" s="77">
        <v>15</v>
      </c>
      <c r="N67" s="77">
        <v>22.5</v>
      </c>
      <c r="O67" s="77">
        <v>10</v>
      </c>
      <c r="P67" s="77">
        <v>20</v>
      </c>
      <c r="Q67" s="76"/>
      <c r="R67" s="74">
        <f>VLOOKUP($A26,'Date Reference'!$K$6:$L$36,2,FALSE)</f>
        <v>44663</v>
      </c>
      <c r="S67" s="77">
        <v>15</v>
      </c>
      <c r="T67" s="77">
        <v>37.5</v>
      </c>
      <c r="U67" s="77">
        <v>15</v>
      </c>
      <c r="V67" s="77">
        <v>22.5</v>
      </c>
      <c r="W67" s="77">
        <v>10</v>
      </c>
      <c r="X67" s="77">
        <v>20</v>
      </c>
    </row>
    <row r="68" spans="2:24" x14ac:dyDescent="0.25">
      <c r="B68" s="41">
        <f>VLOOKUP($A27,'Date Reference'!$K$6:$L$36,2,FALSE)</f>
        <v>44664</v>
      </c>
      <c r="C68" s="77">
        <v>15</v>
      </c>
      <c r="D68" s="77">
        <v>37.5</v>
      </c>
      <c r="E68" s="77">
        <v>7.5</v>
      </c>
      <c r="F68" s="77">
        <v>30</v>
      </c>
      <c r="G68" s="77">
        <v>10</v>
      </c>
      <c r="H68" s="77">
        <v>30</v>
      </c>
      <c r="I68" s="76"/>
      <c r="J68" s="74">
        <f>VLOOKUP($A27,'Date Reference'!$K$6:$L$36,2,FALSE)</f>
        <v>44664</v>
      </c>
      <c r="K68" s="77">
        <v>15</v>
      </c>
      <c r="L68" s="77">
        <v>30</v>
      </c>
      <c r="M68" s="77">
        <v>7.5</v>
      </c>
      <c r="N68" s="77">
        <v>30</v>
      </c>
      <c r="O68" s="77">
        <v>10</v>
      </c>
      <c r="P68" s="77">
        <v>20</v>
      </c>
      <c r="Q68" s="76"/>
      <c r="R68" s="74">
        <f>VLOOKUP($A27,'Date Reference'!$K$6:$L$36,2,FALSE)</f>
        <v>44664</v>
      </c>
      <c r="S68" s="77">
        <v>15</v>
      </c>
      <c r="T68" s="77">
        <v>30</v>
      </c>
      <c r="U68" s="77">
        <v>15</v>
      </c>
      <c r="V68" s="77">
        <v>22.5</v>
      </c>
      <c r="W68" s="77">
        <v>10</v>
      </c>
      <c r="X68" s="77">
        <v>20</v>
      </c>
    </row>
    <row r="69" spans="2:24" x14ac:dyDescent="0.25">
      <c r="B69" s="41">
        <f>VLOOKUP($A28,'Date Reference'!$K$6:$L$36,2,FALSE)</f>
        <v>44665</v>
      </c>
      <c r="C69" s="77">
        <v>15</v>
      </c>
      <c r="D69" s="77">
        <v>37.5</v>
      </c>
      <c r="E69" s="77">
        <v>15</v>
      </c>
      <c r="F69" s="77">
        <v>22.5</v>
      </c>
      <c r="G69" s="77">
        <v>10</v>
      </c>
      <c r="H69" s="77">
        <v>30</v>
      </c>
      <c r="I69" s="76"/>
      <c r="J69" s="74">
        <f>VLOOKUP($A28,'Date Reference'!$K$6:$L$36,2,FALSE)</f>
        <v>44665</v>
      </c>
      <c r="K69" s="77">
        <v>15</v>
      </c>
      <c r="L69" s="77">
        <v>22.5</v>
      </c>
      <c r="M69" s="77">
        <v>7.5</v>
      </c>
      <c r="N69" s="77">
        <v>30</v>
      </c>
      <c r="O69" s="77">
        <v>10</v>
      </c>
      <c r="P69" s="77">
        <v>20</v>
      </c>
      <c r="Q69" s="76"/>
      <c r="R69" s="74">
        <f>VLOOKUP($A28,'Date Reference'!$K$6:$L$36,2,FALSE)</f>
        <v>44665</v>
      </c>
      <c r="S69" s="77">
        <v>15</v>
      </c>
      <c r="T69" s="77">
        <v>30</v>
      </c>
      <c r="U69" s="77">
        <v>15</v>
      </c>
      <c r="V69" s="77">
        <v>22.5</v>
      </c>
      <c r="W69" s="77">
        <v>10</v>
      </c>
      <c r="X69" s="77">
        <v>20</v>
      </c>
    </row>
    <row r="70" spans="2:24" x14ac:dyDescent="0.25">
      <c r="B70" s="41">
        <f>VLOOKUP($A29,'Date Reference'!$K$6:$L$36,2,FALSE)</f>
        <v>44666</v>
      </c>
      <c r="C70" s="77">
        <v>15</v>
      </c>
      <c r="D70" s="77">
        <v>30</v>
      </c>
      <c r="E70" s="77">
        <v>15</v>
      </c>
      <c r="F70" s="77">
        <v>22.5</v>
      </c>
      <c r="G70" s="77">
        <v>10</v>
      </c>
      <c r="H70" s="77">
        <v>30</v>
      </c>
      <c r="I70" s="76"/>
      <c r="J70" s="74">
        <f>VLOOKUP($A29,'Date Reference'!$K$6:$L$36,2,FALSE)</f>
        <v>44666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44666</v>
      </c>
      <c r="S70" s="77">
        <v>15</v>
      </c>
      <c r="T70" s="77">
        <v>30</v>
      </c>
      <c r="U70" s="77">
        <v>15</v>
      </c>
      <c r="V70" s="77">
        <v>22.5</v>
      </c>
      <c r="W70" s="77">
        <v>10</v>
      </c>
      <c r="X70" s="77">
        <v>20</v>
      </c>
    </row>
    <row r="71" spans="2:24" x14ac:dyDescent="0.25">
      <c r="B71" s="41">
        <f>VLOOKUP($A30,'Date Reference'!$K$6:$L$36,2,FALSE)</f>
        <v>44667</v>
      </c>
      <c r="C71" s="77">
        <v>15</v>
      </c>
      <c r="D71" s="77">
        <v>37.5</v>
      </c>
      <c r="E71" s="77">
        <v>15</v>
      </c>
      <c r="F71" s="77">
        <v>37.5</v>
      </c>
      <c r="G71" s="77">
        <v>10</v>
      </c>
      <c r="H71" s="77">
        <v>30</v>
      </c>
      <c r="I71" s="76"/>
      <c r="J71" s="74">
        <f>VLOOKUP($A30,'Date Reference'!$K$6:$L$36,2,FALSE)</f>
        <v>44667</v>
      </c>
      <c r="K71" s="77">
        <v>15</v>
      </c>
      <c r="L71" s="77">
        <v>22.5</v>
      </c>
      <c r="M71" s="77">
        <v>15</v>
      </c>
      <c r="N71" s="77">
        <v>15</v>
      </c>
      <c r="O71" s="77">
        <v>10</v>
      </c>
      <c r="P71" s="77">
        <v>20</v>
      </c>
      <c r="Q71" s="76"/>
      <c r="R71" s="74">
        <f>VLOOKUP($A30,'Date Reference'!$K$6:$L$36,2,FALSE)</f>
        <v>44667</v>
      </c>
      <c r="S71" s="77">
        <v>15</v>
      </c>
      <c r="T71" s="77">
        <v>30</v>
      </c>
      <c r="U71" s="77">
        <v>7.5</v>
      </c>
      <c r="V71" s="77">
        <v>30</v>
      </c>
      <c r="W71" s="77">
        <v>10</v>
      </c>
      <c r="X71" s="77">
        <v>20</v>
      </c>
    </row>
    <row r="72" spans="2:24" x14ac:dyDescent="0.25">
      <c r="B72" s="41">
        <f>VLOOKUP($A31,'Date Reference'!$K$6:$L$36,2,FALSE)</f>
        <v>44668</v>
      </c>
      <c r="C72" s="77">
        <v>15</v>
      </c>
      <c r="D72" s="77">
        <v>45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44668</v>
      </c>
      <c r="K72" s="77">
        <v>15</v>
      </c>
      <c r="L72" s="77">
        <v>22.5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44668</v>
      </c>
      <c r="S72" s="77">
        <v>15</v>
      </c>
      <c r="T72" s="77">
        <v>30</v>
      </c>
      <c r="U72" s="77">
        <v>7.5</v>
      </c>
      <c r="V72" s="77">
        <v>30</v>
      </c>
      <c r="W72" s="77">
        <v>10</v>
      </c>
      <c r="X72" s="77">
        <v>20</v>
      </c>
    </row>
    <row r="73" spans="2:24" x14ac:dyDescent="0.25">
      <c r="B73" s="41">
        <f>VLOOKUP($A32,'Date Reference'!$K$6:$L$36,2,FALSE)</f>
        <v>44669</v>
      </c>
      <c r="C73" s="77">
        <v>15</v>
      </c>
      <c r="D73" s="77">
        <v>37.5</v>
      </c>
      <c r="E73" s="77">
        <v>15</v>
      </c>
      <c r="F73" s="77">
        <v>30</v>
      </c>
      <c r="G73" s="77">
        <v>20</v>
      </c>
      <c r="H73" s="77">
        <v>30</v>
      </c>
      <c r="I73" s="76"/>
      <c r="J73" s="74">
        <f>VLOOKUP($A32,'Date Reference'!$K$6:$L$36,2,FALSE)</f>
        <v>44669</v>
      </c>
      <c r="K73" s="77">
        <v>15</v>
      </c>
      <c r="L73" s="77">
        <v>22.5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44669</v>
      </c>
      <c r="S73" s="77">
        <v>15</v>
      </c>
      <c r="T73" s="77">
        <v>30</v>
      </c>
      <c r="U73" s="77">
        <v>7.5</v>
      </c>
      <c r="V73" s="77">
        <v>30</v>
      </c>
      <c r="W73" s="77">
        <v>10</v>
      </c>
      <c r="X73" s="77">
        <v>20</v>
      </c>
    </row>
    <row r="74" spans="2:24" x14ac:dyDescent="0.25">
      <c r="B74" s="41">
        <f>VLOOKUP($A33,'Date Reference'!$K$6:$L$36,2,FALSE)</f>
        <v>44670</v>
      </c>
      <c r="C74" s="77">
        <v>15</v>
      </c>
      <c r="D74" s="77">
        <v>37.5</v>
      </c>
      <c r="E74" s="77">
        <v>15</v>
      </c>
      <c r="F74" s="77">
        <v>37.5</v>
      </c>
      <c r="G74" s="77">
        <v>10</v>
      </c>
      <c r="H74" s="77">
        <v>30</v>
      </c>
      <c r="I74" s="76"/>
      <c r="J74" s="74">
        <f>VLOOKUP($A33,'Date Reference'!$K$6:$L$36,2,FALSE)</f>
        <v>44670</v>
      </c>
      <c r="K74" s="77">
        <v>15</v>
      </c>
      <c r="L74" s="77">
        <v>22.5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44670</v>
      </c>
      <c r="S74" s="77">
        <v>15</v>
      </c>
      <c r="T74" s="77">
        <v>37.5</v>
      </c>
      <c r="U74" s="77">
        <v>7.5</v>
      </c>
      <c r="V74" s="77">
        <v>30</v>
      </c>
      <c r="W74" s="77">
        <v>10</v>
      </c>
      <c r="X74" s="77">
        <v>20</v>
      </c>
    </row>
    <row r="75" spans="2:24" x14ac:dyDescent="0.25">
      <c r="B75" s="41">
        <f>VLOOKUP($A34,'Date Reference'!$K$6:$L$36,2,FALSE)</f>
        <v>44671</v>
      </c>
      <c r="C75" s="77">
        <v>15</v>
      </c>
      <c r="D75" s="77">
        <v>30</v>
      </c>
      <c r="E75" s="77">
        <v>15</v>
      </c>
      <c r="F75" s="77">
        <v>30</v>
      </c>
      <c r="G75" s="77">
        <v>10</v>
      </c>
      <c r="H75" s="77">
        <v>30</v>
      </c>
      <c r="I75" s="76"/>
      <c r="J75" s="74">
        <f>VLOOKUP($A34,'Date Reference'!$K$6:$L$36,2,FALSE)</f>
        <v>44671</v>
      </c>
      <c r="K75" s="77">
        <v>15</v>
      </c>
      <c r="L75" s="77">
        <v>15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44671</v>
      </c>
      <c r="S75" s="77">
        <v>15</v>
      </c>
      <c r="T75" s="77">
        <v>22.5</v>
      </c>
      <c r="U75" s="77">
        <v>15</v>
      </c>
      <c r="V75" s="77">
        <v>22.5</v>
      </c>
      <c r="W75" s="77">
        <v>10</v>
      </c>
      <c r="X75" s="77">
        <v>20</v>
      </c>
    </row>
    <row r="76" spans="2:24" x14ac:dyDescent="0.25">
      <c r="B76" s="41">
        <f>VLOOKUP($A35,'Date Reference'!$K$6:$L$36,2,FALSE)</f>
        <v>44672</v>
      </c>
      <c r="C76" s="77">
        <v>15</v>
      </c>
      <c r="D76" s="77">
        <v>30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44672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44672</v>
      </c>
      <c r="S76" s="77">
        <v>7.5</v>
      </c>
      <c r="T76" s="77">
        <v>22.5</v>
      </c>
      <c r="U76" s="77">
        <v>15</v>
      </c>
      <c r="V76" s="77">
        <v>30</v>
      </c>
      <c r="W76" s="77">
        <v>10</v>
      </c>
      <c r="X76" s="77">
        <v>20</v>
      </c>
    </row>
    <row r="77" spans="2:24" x14ac:dyDescent="0.25">
      <c r="B77" s="41">
        <f>VLOOKUP($A36,'Date Reference'!$K$6:$L$36,2,FALSE)</f>
        <v>44673</v>
      </c>
      <c r="C77" s="77">
        <v>15</v>
      </c>
      <c r="D77" s="77">
        <v>37.5</v>
      </c>
      <c r="E77" s="77">
        <v>15</v>
      </c>
      <c r="F77" s="77">
        <v>22.5</v>
      </c>
      <c r="G77" s="77">
        <v>10</v>
      </c>
      <c r="H77" s="77">
        <v>30</v>
      </c>
      <c r="I77" s="76"/>
      <c r="J77" s="74">
        <f>VLOOKUP($A36,'Date Reference'!$K$6:$L$36,2,FALSE)</f>
        <v>44673</v>
      </c>
      <c r="K77" s="77">
        <v>15</v>
      </c>
      <c r="L77" s="77">
        <v>22.5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44673</v>
      </c>
      <c r="S77" s="77">
        <v>15</v>
      </c>
      <c r="T77" s="77">
        <v>37.5</v>
      </c>
      <c r="U77" s="77">
        <v>15</v>
      </c>
      <c r="V77" s="77">
        <v>22.5</v>
      </c>
      <c r="W77" s="77">
        <v>10</v>
      </c>
      <c r="X77" s="77">
        <v>20</v>
      </c>
    </row>
    <row r="78" spans="2:24" x14ac:dyDescent="0.25">
      <c r="B78" s="41">
        <f>VLOOKUP($A37,'Date Reference'!$K$6:$L$36,2,FALSE)</f>
        <v>44674</v>
      </c>
      <c r="C78" s="77">
        <v>15</v>
      </c>
      <c r="D78" s="77">
        <v>37.5</v>
      </c>
      <c r="E78" s="77">
        <v>15</v>
      </c>
      <c r="F78" s="77">
        <v>30</v>
      </c>
      <c r="G78" s="77">
        <v>10</v>
      </c>
      <c r="H78" s="77">
        <v>30</v>
      </c>
      <c r="I78" s="76"/>
      <c r="J78" s="74">
        <f>VLOOKUP($A37,'Date Reference'!$K$6:$L$36,2,FALSE)</f>
        <v>44674</v>
      </c>
      <c r="K78" s="77">
        <v>15</v>
      </c>
      <c r="L78" s="77">
        <v>22.5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44674</v>
      </c>
      <c r="S78" s="77">
        <v>15</v>
      </c>
      <c r="T78" s="77">
        <v>30</v>
      </c>
      <c r="U78" s="77">
        <v>7.5</v>
      </c>
      <c r="V78" s="77">
        <v>22.5</v>
      </c>
      <c r="W78" s="77">
        <v>10</v>
      </c>
      <c r="X78" s="77">
        <v>20</v>
      </c>
    </row>
    <row r="79" spans="2:24" x14ac:dyDescent="0.25">
      <c r="B79" s="41">
        <f>VLOOKUP($A38,'Date Reference'!$K$6:$L$36,2,FALSE)</f>
        <v>44675</v>
      </c>
      <c r="C79" s="77">
        <v>15</v>
      </c>
      <c r="D79" s="77">
        <v>37.5</v>
      </c>
      <c r="E79" s="77">
        <v>15</v>
      </c>
      <c r="F79" s="77">
        <v>30</v>
      </c>
      <c r="G79" s="77">
        <v>10</v>
      </c>
      <c r="H79" s="77">
        <v>20</v>
      </c>
      <c r="I79" s="76"/>
      <c r="J79" s="74">
        <f>VLOOKUP($A38,'Date Reference'!$K$6:$L$36,2,FALSE)</f>
        <v>44675</v>
      </c>
      <c r="K79" s="77">
        <v>15</v>
      </c>
      <c r="L79" s="77">
        <v>22.5</v>
      </c>
      <c r="M79" s="77">
        <v>15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44675</v>
      </c>
      <c r="S79" s="77">
        <v>15</v>
      </c>
      <c r="T79" s="77">
        <v>30</v>
      </c>
      <c r="U79" s="77">
        <v>15</v>
      </c>
      <c r="V79" s="77">
        <v>22.5</v>
      </c>
      <c r="W79" s="77">
        <v>10</v>
      </c>
      <c r="X79" s="77">
        <v>20</v>
      </c>
    </row>
    <row r="80" spans="2:24" x14ac:dyDescent="0.25">
      <c r="B80" s="41">
        <f>VLOOKUP($A39,'Date Reference'!$K$6:$L$36,2,FALSE)</f>
        <v>44676</v>
      </c>
      <c r="C80" s="77">
        <v>15</v>
      </c>
      <c r="D80" s="77">
        <v>37.5</v>
      </c>
      <c r="E80" s="77">
        <v>15</v>
      </c>
      <c r="F80" s="77">
        <v>45</v>
      </c>
      <c r="G80" s="77">
        <v>10</v>
      </c>
      <c r="H80" s="77">
        <v>30</v>
      </c>
      <c r="I80" s="76"/>
      <c r="J80" s="74">
        <f>VLOOKUP($A39,'Date Reference'!$K$6:$L$36,2,FALSE)</f>
        <v>44676</v>
      </c>
      <c r="K80" s="77">
        <v>15</v>
      </c>
      <c r="L80" s="77">
        <v>22.5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44676</v>
      </c>
      <c r="S80" s="77">
        <v>15</v>
      </c>
      <c r="T80" s="77">
        <v>30</v>
      </c>
      <c r="U80" s="77">
        <v>15</v>
      </c>
      <c r="V80" s="77">
        <v>22.5</v>
      </c>
      <c r="W80" s="77">
        <v>10</v>
      </c>
      <c r="X80" s="77">
        <v>20</v>
      </c>
    </row>
    <row r="81" spans="2:24" x14ac:dyDescent="0.25">
      <c r="B81" s="41">
        <f>VLOOKUP($A40,'Date Reference'!$K$6:$L$36,2,FALSE)</f>
        <v>44677</v>
      </c>
      <c r="C81" s="77">
        <v>15</v>
      </c>
      <c r="D81" s="77">
        <v>45</v>
      </c>
      <c r="E81" s="77">
        <v>15</v>
      </c>
      <c r="F81" s="77">
        <v>37.5</v>
      </c>
      <c r="G81" s="77">
        <v>10</v>
      </c>
      <c r="H81" s="77">
        <v>30</v>
      </c>
      <c r="I81" s="76"/>
      <c r="J81" s="74">
        <f>VLOOKUP($A40,'Date Reference'!$K$6:$L$36,2,FALSE)</f>
        <v>44677</v>
      </c>
      <c r="K81" s="77">
        <v>15</v>
      </c>
      <c r="L81" s="77">
        <v>30</v>
      </c>
      <c r="M81" s="77">
        <v>15</v>
      </c>
      <c r="N81" s="77">
        <v>15</v>
      </c>
      <c r="O81" s="77">
        <v>10</v>
      </c>
      <c r="P81" s="77">
        <v>20</v>
      </c>
      <c r="Q81" s="76"/>
      <c r="R81" s="74">
        <f>VLOOKUP($A40,'Date Reference'!$K$6:$L$36,2,FALSE)</f>
        <v>44677</v>
      </c>
      <c r="S81" s="77">
        <v>15</v>
      </c>
      <c r="T81" s="77">
        <v>30</v>
      </c>
      <c r="U81" s="77">
        <v>15</v>
      </c>
      <c r="V81" s="77">
        <v>22.5</v>
      </c>
      <c r="W81" s="77">
        <v>10</v>
      </c>
      <c r="X81" s="77">
        <v>20</v>
      </c>
    </row>
    <row r="82" spans="2:24" x14ac:dyDescent="0.25">
      <c r="B82" s="41">
        <f>VLOOKUP($A41,'Date Reference'!$K$6:$L$36,2,FALSE)</f>
        <v>44678</v>
      </c>
      <c r="C82" s="77">
        <v>7.5</v>
      </c>
      <c r="D82" s="77">
        <v>45</v>
      </c>
      <c r="E82" s="77">
        <v>15</v>
      </c>
      <c r="F82" s="77">
        <v>30</v>
      </c>
      <c r="G82" s="77">
        <v>10</v>
      </c>
      <c r="H82" s="77">
        <v>30</v>
      </c>
      <c r="I82" s="76"/>
      <c r="J82" s="74">
        <f>VLOOKUP($A41,'Date Reference'!$K$6:$L$36,2,FALSE)</f>
        <v>44678</v>
      </c>
      <c r="K82" s="77">
        <v>15</v>
      </c>
      <c r="L82" s="77">
        <v>22.5</v>
      </c>
      <c r="M82" s="77">
        <v>15</v>
      </c>
      <c r="N82" s="77">
        <v>22.5</v>
      </c>
      <c r="O82" s="77">
        <v>10</v>
      </c>
      <c r="P82" s="77">
        <v>20</v>
      </c>
      <c r="Q82" s="76"/>
      <c r="R82" s="74">
        <f>VLOOKUP($A41,'Date Reference'!$K$6:$L$36,2,FALSE)</f>
        <v>44678</v>
      </c>
      <c r="S82" s="77">
        <v>15</v>
      </c>
      <c r="T82" s="77">
        <v>30</v>
      </c>
      <c r="U82" s="77">
        <v>15</v>
      </c>
      <c r="V82" s="77">
        <v>30</v>
      </c>
      <c r="W82" s="77">
        <v>10</v>
      </c>
      <c r="X82" s="77">
        <v>20</v>
      </c>
    </row>
    <row r="83" spans="2:24" x14ac:dyDescent="0.25">
      <c r="B83" s="41">
        <f>VLOOKUP($A42,'Date Reference'!$K$6:$L$36,2,FALSE)</f>
        <v>44679</v>
      </c>
      <c r="C83" s="77">
        <v>7.5</v>
      </c>
      <c r="D83" s="77">
        <v>45</v>
      </c>
      <c r="E83" s="77">
        <v>15</v>
      </c>
      <c r="F83" s="77">
        <v>45</v>
      </c>
      <c r="G83" s="77">
        <v>10</v>
      </c>
      <c r="H83" s="77">
        <v>30</v>
      </c>
      <c r="I83" s="76"/>
      <c r="J83" s="74">
        <f>VLOOKUP($A42,'Date Reference'!$K$6:$L$36,2,FALSE)</f>
        <v>44679</v>
      </c>
      <c r="K83" s="77">
        <v>15</v>
      </c>
      <c r="L83" s="77">
        <v>22.5</v>
      </c>
      <c r="M83" s="77">
        <v>15</v>
      </c>
      <c r="N83" s="77">
        <v>22.5</v>
      </c>
      <c r="O83" s="77">
        <v>10</v>
      </c>
      <c r="P83" s="77">
        <v>20</v>
      </c>
      <c r="Q83" s="76"/>
      <c r="R83" s="74">
        <f>VLOOKUP($A42,'Date Reference'!$K$6:$L$36,2,FALSE)</f>
        <v>44679</v>
      </c>
      <c r="S83" s="77">
        <v>15</v>
      </c>
      <c r="T83" s="77">
        <v>30</v>
      </c>
      <c r="U83" s="77">
        <v>15</v>
      </c>
      <c r="V83" s="77">
        <v>22.5</v>
      </c>
      <c r="W83" s="77">
        <v>10</v>
      </c>
      <c r="X83" s="77">
        <v>20</v>
      </c>
    </row>
    <row r="84" spans="2:24" x14ac:dyDescent="0.25">
      <c r="B84" s="41">
        <f>VLOOKUP($A43,'Date Reference'!$K$6:$L$36,2,FALSE)</f>
        <v>44680</v>
      </c>
      <c r="C84" s="77">
        <v>15</v>
      </c>
      <c r="D84" s="77">
        <v>52.5</v>
      </c>
      <c r="E84" s="77">
        <v>15</v>
      </c>
      <c r="F84" s="77">
        <v>30</v>
      </c>
      <c r="G84" s="77">
        <v>10</v>
      </c>
      <c r="H84" s="77">
        <v>50</v>
      </c>
      <c r="I84" s="76"/>
      <c r="J84" s="74">
        <f>VLOOKUP($A43,'Date Reference'!$K$6:$L$36,2,FALSE)</f>
        <v>44680</v>
      </c>
      <c r="K84" s="77">
        <v>15</v>
      </c>
      <c r="L84" s="77">
        <v>22.5</v>
      </c>
      <c r="M84" s="77">
        <v>22.5</v>
      </c>
      <c r="N84" s="77">
        <v>15</v>
      </c>
      <c r="O84" s="77">
        <v>10</v>
      </c>
      <c r="P84" s="77">
        <v>20</v>
      </c>
      <c r="Q84" s="76"/>
      <c r="R84" s="74">
        <f>VLOOKUP($A43,'Date Reference'!$K$6:$L$36,2,FALSE)</f>
        <v>44680</v>
      </c>
      <c r="S84" s="77">
        <v>15</v>
      </c>
      <c r="T84" s="77">
        <v>22.5</v>
      </c>
      <c r="U84" s="77">
        <v>15</v>
      </c>
      <c r="V84" s="77">
        <v>22.5</v>
      </c>
      <c r="W84" s="77">
        <v>10</v>
      </c>
      <c r="X84" s="77">
        <v>20</v>
      </c>
    </row>
    <row r="85" spans="2:24" x14ac:dyDescent="0.25">
      <c r="B85" s="41">
        <f>VLOOKUP($A44,'Date Reference'!$K$6:$L$36,2,FALSE)</f>
        <v>44681</v>
      </c>
      <c r="C85" s="77">
        <v>15</v>
      </c>
      <c r="D85" s="77">
        <v>52.5</v>
      </c>
      <c r="E85" s="77">
        <v>15</v>
      </c>
      <c r="F85" s="77">
        <v>45</v>
      </c>
      <c r="G85" s="77">
        <v>10</v>
      </c>
      <c r="H85" s="77">
        <v>50</v>
      </c>
      <c r="I85" s="76"/>
      <c r="J85" s="74">
        <f>VLOOKUP($A44,'Date Reference'!$K$6:$L$36,2,FALSE)</f>
        <v>44681</v>
      </c>
      <c r="K85" s="77">
        <v>15</v>
      </c>
      <c r="L85" s="77">
        <v>22.5</v>
      </c>
      <c r="M85" s="77">
        <v>15</v>
      </c>
      <c r="N85" s="77">
        <v>15</v>
      </c>
      <c r="O85" s="77">
        <v>10</v>
      </c>
      <c r="P85" s="77">
        <v>20</v>
      </c>
      <c r="Q85" s="76"/>
      <c r="R85" s="74">
        <f>VLOOKUP($A44,'Date Reference'!$K$6:$L$36,2,FALSE)</f>
        <v>44681</v>
      </c>
      <c r="S85" s="77">
        <v>15</v>
      </c>
      <c r="T85" s="77">
        <v>30</v>
      </c>
      <c r="U85" s="77">
        <v>15</v>
      </c>
      <c r="V85" s="77">
        <v>30</v>
      </c>
      <c r="W85" s="77">
        <v>10</v>
      </c>
      <c r="X85" s="77">
        <v>20</v>
      </c>
    </row>
    <row r="86" spans="2:24" ht="15.75" thickBot="1" x14ac:dyDescent="0.3">
      <c r="B86" s="41" t="str">
        <f>VLOOKUP($A45,'Date Reference'!$K$6:$L$36,2,FALSE)</f>
        <v/>
      </c>
      <c r="C86" s="77"/>
      <c r="D86" s="77"/>
      <c r="E86" s="77"/>
      <c r="F86" s="77"/>
      <c r="G86" s="77"/>
      <c r="H86" s="77"/>
      <c r="J86" s="41" t="str">
        <f>VLOOKUP($A45,'Date Reference'!$K$6:$L$36,2,FALSE)</f>
        <v/>
      </c>
      <c r="K86" s="77"/>
      <c r="L86" s="77"/>
      <c r="M86" s="77"/>
      <c r="N86" s="77"/>
      <c r="O86" s="77"/>
      <c r="P86" s="77"/>
      <c r="R86" s="41" t="str">
        <f>VLOOKUP($A45,'Date Reference'!$K$6:$L$36,2,FALSE)</f>
        <v/>
      </c>
      <c r="S86" s="77"/>
      <c r="T86" s="77"/>
      <c r="U86" s="77"/>
      <c r="V86" s="77"/>
      <c r="W86" s="77"/>
      <c r="X86" s="77"/>
    </row>
    <row r="87" spans="2:24" ht="16.5" thickBot="1" x14ac:dyDescent="0.3">
      <c r="B87" s="32" t="s">
        <v>83</v>
      </c>
      <c r="C87" s="71">
        <f>SUM(C56:C86)-SUMIF($B$56:$B$86,"",C56:C86)</f>
        <v>405</v>
      </c>
      <c r="D87" s="71">
        <f t="shared" ref="D87:H87" si="6">SUM(D56:D86)-SUMIF($B$56:$B$86,"",D56:D86)</f>
        <v>1192.5</v>
      </c>
      <c r="E87" s="71">
        <f t="shared" si="6"/>
        <v>397.5</v>
      </c>
      <c r="F87" s="71">
        <f t="shared" si="6"/>
        <v>982.5</v>
      </c>
      <c r="G87" s="71">
        <f t="shared" si="6"/>
        <v>320</v>
      </c>
      <c r="H87" s="71">
        <f t="shared" si="6"/>
        <v>930</v>
      </c>
      <c r="J87" s="32" t="s">
        <v>83</v>
      </c>
      <c r="K87" s="71">
        <f>SUM(K56:K86)-SUMIF($J$56:$J$86,"",K56:K86)</f>
        <v>435</v>
      </c>
      <c r="L87" s="71">
        <f t="shared" ref="L87:P87" si="7">SUM(L56:L86)-SUMIF($J$56:$J$86,"",L56:L86)</f>
        <v>697.5</v>
      </c>
      <c r="M87" s="71">
        <f t="shared" si="7"/>
        <v>442.5</v>
      </c>
      <c r="N87" s="71">
        <f t="shared" si="7"/>
        <v>510</v>
      </c>
      <c r="O87" s="71">
        <f t="shared" si="7"/>
        <v>300</v>
      </c>
      <c r="P87" s="71">
        <f t="shared" si="7"/>
        <v>600</v>
      </c>
      <c r="Q87" s="4"/>
      <c r="R87" s="32" t="s">
        <v>83</v>
      </c>
      <c r="S87" s="71">
        <f>SUM(S56:S86)-SUMIF($S$56:$S$86,"",S56:S86)</f>
        <v>450</v>
      </c>
      <c r="T87" s="71">
        <f t="shared" ref="T87:X87" si="8">SUM(T56:T86)-SUMIF($S$56:$S$86,"",T56:T86)</f>
        <v>937.5</v>
      </c>
      <c r="U87" s="71">
        <f t="shared" si="8"/>
        <v>397.5</v>
      </c>
      <c r="V87" s="71">
        <f t="shared" si="8"/>
        <v>795</v>
      </c>
      <c r="W87" s="71">
        <f t="shared" si="8"/>
        <v>300</v>
      </c>
      <c r="X87" s="71">
        <f t="shared" si="8"/>
        <v>670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5" t="s">
        <v>117</v>
      </c>
      <c r="C90" s="86"/>
      <c r="D90" s="86"/>
      <c r="E90" s="86"/>
      <c r="F90" s="86"/>
      <c r="G90" s="86"/>
      <c r="H90" s="87"/>
    </row>
    <row r="91" spans="2:24" ht="15.75" thickBot="1" x14ac:dyDescent="0.3">
      <c r="B91" s="88"/>
      <c r="C91" s="89"/>
      <c r="D91" s="89"/>
      <c r="E91" s="89"/>
      <c r="F91" s="89"/>
      <c r="G91" s="89"/>
      <c r="H91" s="90"/>
    </row>
    <row r="92" spans="2:24" x14ac:dyDescent="0.25">
      <c r="B92" s="106" t="s">
        <v>107</v>
      </c>
      <c r="C92" s="106"/>
      <c r="D92" s="106"/>
      <c r="E92" s="106"/>
      <c r="F92" s="106"/>
      <c r="G92" s="106"/>
      <c r="H92" s="106"/>
      <c r="J92" s="106" t="s">
        <v>118</v>
      </c>
      <c r="K92" s="106"/>
      <c r="L92" s="106"/>
      <c r="M92" s="106"/>
      <c r="N92" s="106"/>
      <c r="O92" s="106"/>
      <c r="P92" s="106"/>
      <c r="R92" s="106" t="s">
        <v>53</v>
      </c>
      <c r="S92" s="106"/>
      <c r="T92" s="106"/>
      <c r="U92" s="106"/>
      <c r="V92" s="106"/>
      <c r="W92" s="106"/>
      <c r="X92" s="106"/>
    </row>
    <row r="93" spans="2:24" x14ac:dyDescent="0.25">
      <c r="B93" s="100"/>
      <c r="C93" s="100"/>
      <c r="D93" s="100"/>
      <c r="E93" s="100"/>
      <c r="F93" s="100"/>
      <c r="G93" s="100"/>
      <c r="H93" s="100"/>
      <c r="J93" s="100"/>
      <c r="K93" s="100"/>
      <c r="L93" s="100"/>
      <c r="M93" s="100"/>
      <c r="N93" s="100"/>
      <c r="O93" s="100"/>
      <c r="P93" s="100"/>
      <c r="R93" s="100"/>
      <c r="S93" s="100"/>
      <c r="T93" s="100"/>
      <c r="U93" s="100"/>
      <c r="V93" s="100"/>
      <c r="W93" s="100"/>
      <c r="X93" s="100"/>
    </row>
    <row r="94" spans="2:24" ht="18.75" x14ac:dyDescent="0.3">
      <c r="B94" s="3" t="s">
        <v>17</v>
      </c>
      <c r="C94" s="103" t="s">
        <v>81</v>
      </c>
      <c r="D94" s="104"/>
      <c r="E94" s="104"/>
      <c r="F94" s="104"/>
      <c r="G94" s="104"/>
      <c r="H94" s="105"/>
      <c r="J94" s="3" t="s">
        <v>16</v>
      </c>
      <c r="K94" s="103" t="s">
        <v>81</v>
      </c>
      <c r="L94" s="104"/>
      <c r="M94" s="104"/>
      <c r="N94" s="104"/>
      <c r="O94" s="104"/>
      <c r="P94" s="105"/>
      <c r="R94" s="16" t="s">
        <v>18</v>
      </c>
      <c r="S94" s="103" t="s">
        <v>81</v>
      </c>
      <c r="T94" s="104"/>
      <c r="U94" s="104"/>
      <c r="V94" s="104"/>
      <c r="W94" s="104"/>
      <c r="X94" s="105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1" t="s">
        <v>79</v>
      </c>
      <c r="D96" s="102"/>
      <c r="E96" s="101" t="s">
        <v>80</v>
      </c>
      <c r="F96" s="102"/>
      <c r="G96" s="101" t="s">
        <v>42</v>
      </c>
      <c r="H96" s="102"/>
      <c r="I96" s="35"/>
      <c r="J96" s="34" t="s">
        <v>0</v>
      </c>
      <c r="K96" s="101" t="s">
        <v>79</v>
      </c>
      <c r="L96" s="102"/>
      <c r="M96" s="101" t="s">
        <v>80</v>
      </c>
      <c r="N96" s="102"/>
      <c r="O96" s="101" t="s">
        <v>42</v>
      </c>
      <c r="P96" s="102"/>
      <c r="R96" s="34" t="s">
        <v>0</v>
      </c>
      <c r="S96" s="101" t="s">
        <v>79</v>
      </c>
      <c r="T96" s="102"/>
      <c r="U96" s="101" t="s">
        <v>80</v>
      </c>
      <c r="V96" s="102"/>
      <c r="W96" s="101" t="s">
        <v>42</v>
      </c>
      <c r="X96" s="102"/>
    </row>
    <row r="97" spans="2:24" x14ac:dyDescent="0.25">
      <c r="B97" s="41">
        <f>VLOOKUP($A15,'Date Reference'!$K$6:$L$36,2,FALSE)</f>
        <v>44652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44652</v>
      </c>
      <c r="K97" s="77">
        <v>22.5</v>
      </c>
      <c r="L97" s="78">
        <v>0</v>
      </c>
      <c r="M97" s="77">
        <v>15</v>
      </c>
      <c r="N97" s="78">
        <v>7.5</v>
      </c>
      <c r="O97" s="77">
        <v>10</v>
      </c>
      <c r="P97" s="77">
        <v>10</v>
      </c>
      <c r="Q97" s="76"/>
      <c r="R97" s="74">
        <f>VLOOKUP($A15,'Date Reference'!$K$6:$L$36,2,FALSE)</f>
        <v>44652</v>
      </c>
      <c r="S97" s="78">
        <v>15</v>
      </c>
      <c r="T97" s="1">
        <v>60</v>
      </c>
      <c r="U97" s="78">
        <v>22.5</v>
      </c>
      <c r="V97" s="1">
        <v>52.5</v>
      </c>
      <c r="W97" s="77">
        <v>10</v>
      </c>
      <c r="X97" s="77">
        <v>80</v>
      </c>
    </row>
    <row r="98" spans="2:24" x14ac:dyDescent="0.25">
      <c r="B98" s="41">
        <f>VLOOKUP($A16,'Date Reference'!$K$6:$L$36,2,FALSE)</f>
        <v>44653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44653</v>
      </c>
      <c r="K98" s="77">
        <v>15</v>
      </c>
      <c r="L98" s="78">
        <v>7.5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44653</v>
      </c>
      <c r="S98" s="78">
        <v>22.5</v>
      </c>
      <c r="T98" s="1">
        <v>52.5</v>
      </c>
      <c r="U98" s="78">
        <v>22.5</v>
      </c>
      <c r="V98" s="1">
        <v>60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44654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44654</v>
      </c>
      <c r="K99" s="77">
        <v>15</v>
      </c>
      <c r="L99" s="78">
        <v>7.5</v>
      </c>
      <c r="M99" s="77">
        <v>7.5</v>
      </c>
      <c r="N99" s="78">
        <v>15</v>
      </c>
      <c r="O99" s="77">
        <v>10</v>
      </c>
      <c r="P99" s="77">
        <v>10</v>
      </c>
      <c r="Q99" s="76"/>
      <c r="R99" s="74">
        <f>VLOOKUP($A17,'Date Reference'!$K$6:$L$36,2,FALSE)</f>
        <v>44654</v>
      </c>
      <c r="S99" s="78">
        <v>7.5</v>
      </c>
      <c r="T99" s="1">
        <v>67.5</v>
      </c>
      <c r="U99" s="78">
        <v>15</v>
      </c>
      <c r="V99" s="1">
        <v>67.5</v>
      </c>
      <c r="W99" s="77">
        <v>10</v>
      </c>
      <c r="X99" s="77">
        <v>80</v>
      </c>
    </row>
    <row r="100" spans="2:24" x14ac:dyDescent="0.25">
      <c r="B100" s="41">
        <f>VLOOKUP($A18,'Date Reference'!$K$6:$L$36,2,FALSE)</f>
        <v>44655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44655</v>
      </c>
      <c r="K100" s="77">
        <v>7.5</v>
      </c>
      <c r="L100" s="78">
        <v>15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44655</v>
      </c>
      <c r="S100" s="78">
        <v>15</v>
      </c>
      <c r="T100" s="1">
        <v>67.5</v>
      </c>
      <c r="U100" s="78">
        <v>15</v>
      </c>
      <c r="V100" s="1">
        <v>60</v>
      </c>
      <c r="W100" s="77">
        <v>10</v>
      </c>
      <c r="X100" s="77">
        <v>70</v>
      </c>
    </row>
    <row r="101" spans="2:24" x14ac:dyDescent="0.25">
      <c r="B101" s="41">
        <f>VLOOKUP($A19,'Date Reference'!$K$6:$L$36,2,FALSE)</f>
        <v>44656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44656</v>
      </c>
      <c r="K101" s="77">
        <v>7.5</v>
      </c>
      <c r="L101" s="77">
        <v>22.5</v>
      </c>
      <c r="M101" s="77">
        <v>7.5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44656</v>
      </c>
      <c r="S101" s="77">
        <v>15</v>
      </c>
      <c r="T101" s="1">
        <v>60</v>
      </c>
      <c r="U101" s="77">
        <v>15</v>
      </c>
      <c r="V101" s="1">
        <v>67.5</v>
      </c>
      <c r="W101" s="77">
        <v>10</v>
      </c>
      <c r="X101" s="77">
        <v>70</v>
      </c>
    </row>
    <row r="102" spans="2:24" x14ac:dyDescent="0.25">
      <c r="B102" s="41">
        <f>VLOOKUP($A20,'Date Reference'!$K$6:$L$36,2,FALSE)</f>
        <v>44657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44657</v>
      </c>
      <c r="K102" s="77">
        <v>7.5</v>
      </c>
      <c r="L102" s="77">
        <v>22.5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44657</v>
      </c>
      <c r="S102" s="77">
        <v>15</v>
      </c>
      <c r="T102" s="1">
        <v>75</v>
      </c>
      <c r="U102" s="77">
        <v>15</v>
      </c>
      <c r="V102" s="1">
        <v>60</v>
      </c>
      <c r="W102" s="77">
        <v>10</v>
      </c>
      <c r="X102" s="77">
        <v>80</v>
      </c>
    </row>
    <row r="103" spans="2:24" x14ac:dyDescent="0.25">
      <c r="B103" s="41">
        <f>VLOOKUP($A21,'Date Reference'!$K$6:$L$36,2,FALSE)</f>
        <v>44658</v>
      </c>
      <c r="C103" s="77">
        <v>7.5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44658</v>
      </c>
      <c r="K103" s="77">
        <v>7.5</v>
      </c>
      <c r="L103" s="77">
        <v>22.5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44658</v>
      </c>
      <c r="S103" s="77">
        <v>30</v>
      </c>
      <c r="T103" s="1">
        <v>45</v>
      </c>
      <c r="U103" s="77">
        <v>15</v>
      </c>
      <c r="V103" s="1">
        <v>60</v>
      </c>
      <c r="W103" s="77">
        <v>20</v>
      </c>
      <c r="X103" s="77">
        <v>70</v>
      </c>
    </row>
    <row r="104" spans="2:24" x14ac:dyDescent="0.25">
      <c r="B104" s="41">
        <f>VLOOKUP($A22,'Date Reference'!$K$6:$L$36,2,FALSE)</f>
        <v>44659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44659</v>
      </c>
      <c r="K104" s="77">
        <v>7.5</v>
      </c>
      <c r="L104" s="77">
        <v>22.5</v>
      </c>
      <c r="M104" s="77">
        <v>7.5</v>
      </c>
      <c r="N104" s="77">
        <v>15</v>
      </c>
      <c r="O104" s="77">
        <v>10</v>
      </c>
      <c r="P104" s="77">
        <v>10</v>
      </c>
      <c r="Q104" s="76"/>
      <c r="R104" s="74">
        <f>VLOOKUP($A22,'Date Reference'!$K$6:$L$36,2,FALSE)</f>
        <v>44659</v>
      </c>
      <c r="S104" s="77">
        <v>15</v>
      </c>
      <c r="T104" s="1">
        <v>60</v>
      </c>
      <c r="U104" s="78">
        <v>7.5</v>
      </c>
      <c r="V104" s="1">
        <v>67.5</v>
      </c>
      <c r="W104" s="77">
        <v>10</v>
      </c>
      <c r="X104" s="77">
        <v>70</v>
      </c>
    </row>
    <row r="105" spans="2:24" x14ac:dyDescent="0.25">
      <c r="B105" s="41">
        <f>VLOOKUP($A23,'Date Reference'!$K$6:$L$36,2,FALSE)</f>
        <v>44660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44660</v>
      </c>
      <c r="K105" s="77">
        <v>7.5</v>
      </c>
      <c r="L105" s="77">
        <v>15</v>
      </c>
      <c r="M105" s="77">
        <v>7.5</v>
      </c>
      <c r="N105" s="77">
        <v>15</v>
      </c>
      <c r="O105" s="77">
        <v>10</v>
      </c>
      <c r="P105" s="77">
        <v>10</v>
      </c>
      <c r="Q105" s="76"/>
      <c r="R105" s="74">
        <f>VLOOKUP($A23,'Date Reference'!$K$6:$L$36,2,FALSE)</f>
        <v>44660</v>
      </c>
      <c r="S105" s="77">
        <v>15</v>
      </c>
      <c r="T105" s="1">
        <v>60</v>
      </c>
      <c r="U105" s="77">
        <v>15</v>
      </c>
      <c r="V105" s="1">
        <v>67.5</v>
      </c>
      <c r="W105" s="77">
        <v>10</v>
      </c>
      <c r="X105" s="77">
        <v>70</v>
      </c>
    </row>
    <row r="106" spans="2:24" x14ac:dyDescent="0.25">
      <c r="B106" s="41">
        <f>VLOOKUP($A24,'Date Reference'!$K$6:$L$36,2,FALSE)</f>
        <v>44661</v>
      </c>
      <c r="C106" s="77">
        <v>7.5</v>
      </c>
      <c r="D106" s="78">
        <v>15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44661</v>
      </c>
      <c r="K106" s="77">
        <v>15</v>
      </c>
      <c r="L106" s="77">
        <v>7.5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44661</v>
      </c>
      <c r="S106" s="77">
        <v>15</v>
      </c>
      <c r="T106" s="1">
        <v>67.5</v>
      </c>
      <c r="U106" s="77">
        <v>15</v>
      </c>
      <c r="V106" s="1">
        <v>75</v>
      </c>
      <c r="W106" s="77">
        <v>10</v>
      </c>
      <c r="X106" s="77">
        <v>60</v>
      </c>
    </row>
    <row r="107" spans="2:24" x14ac:dyDescent="0.25">
      <c r="B107" s="41">
        <f>VLOOKUP($A25,'Date Reference'!$K$6:$L$36,2,FALSE)</f>
        <v>44662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44662</v>
      </c>
      <c r="K107" s="77">
        <v>7.5</v>
      </c>
      <c r="L107" s="77">
        <v>15</v>
      </c>
      <c r="M107" s="77">
        <v>7.5</v>
      </c>
      <c r="N107" s="77">
        <v>15</v>
      </c>
      <c r="O107" s="77">
        <v>10</v>
      </c>
      <c r="P107" s="77">
        <v>10</v>
      </c>
      <c r="Q107" s="76"/>
      <c r="R107" s="74">
        <f>VLOOKUP($A25,'Date Reference'!$K$6:$L$36,2,FALSE)</f>
        <v>44662</v>
      </c>
      <c r="S107" s="77">
        <v>15</v>
      </c>
      <c r="T107" s="1">
        <v>67.5</v>
      </c>
      <c r="U107" s="77">
        <v>15</v>
      </c>
      <c r="V107" s="1">
        <v>67.5</v>
      </c>
      <c r="W107" s="77">
        <v>10</v>
      </c>
      <c r="X107" s="77">
        <v>80</v>
      </c>
    </row>
    <row r="108" spans="2:24" x14ac:dyDescent="0.25">
      <c r="B108" s="41">
        <f>VLOOKUP($A26,'Date Reference'!$K$6:$L$36,2,FALSE)</f>
        <v>44663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44663</v>
      </c>
      <c r="K108" s="77">
        <v>7.5</v>
      </c>
      <c r="L108" s="77">
        <v>15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44663</v>
      </c>
      <c r="S108" s="77">
        <v>15</v>
      </c>
      <c r="T108" s="1">
        <v>67.5</v>
      </c>
      <c r="U108" s="77">
        <v>15</v>
      </c>
      <c r="V108" s="1">
        <v>60</v>
      </c>
      <c r="W108" s="77">
        <v>10</v>
      </c>
      <c r="X108" s="77">
        <v>70</v>
      </c>
    </row>
    <row r="109" spans="2:24" x14ac:dyDescent="0.25">
      <c r="B109" s="41">
        <f>VLOOKUP($A27,'Date Reference'!$K$6:$L$36,2,FALSE)</f>
        <v>44664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44664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44664</v>
      </c>
      <c r="S109" s="77">
        <v>15</v>
      </c>
      <c r="T109" s="1">
        <v>67.5</v>
      </c>
      <c r="U109" s="77">
        <v>15</v>
      </c>
      <c r="V109" s="1">
        <v>60</v>
      </c>
      <c r="W109" s="77">
        <v>10</v>
      </c>
      <c r="X109" s="77">
        <v>80</v>
      </c>
    </row>
    <row r="110" spans="2:24" x14ac:dyDescent="0.25">
      <c r="B110" s="41">
        <f>VLOOKUP($A28,'Date Reference'!$K$6:$L$36,2,FALSE)</f>
        <v>44665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44665</v>
      </c>
      <c r="K110" s="77">
        <v>7.5</v>
      </c>
      <c r="L110" s="77">
        <v>15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44665</v>
      </c>
      <c r="S110" s="77">
        <v>15</v>
      </c>
      <c r="T110" s="1">
        <v>67.5</v>
      </c>
      <c r="U110" s="77">
        <v>15</v>
      </c>
      <c r="V110" s="1">
        <v>60</v>
      </c>
      <c r="W110" s="77">
        <v>10</v>
      </c>
      <c r="X110" s="77">
        <v>80</v>
      </c>
    </row>
    <row r="111" spans="2:24" x14ac:dyDescent="0.25">
      <c r="B111" s="41">
        <f>VLOOKUP($A29,'Date Reference'!$K$6:$L$36,2,FALSE)</f>
        <v>44666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44666</v>
      </c>
      <c r="K111" s="77">
        <v>7.5</v>
      </c>
      <c r="L111" s="77">
        <v>15</v>
      </c>
      <c r="M111" s="77">
        <v>15</v>
      </c>
      <c r="N111" s="77">
        <v>7.5</v>
      </c>
      <c r="O111" s="77">
        <v>10</v>
      </c>
      <c r="P111" s="77">
        <v>10</v>
      </c>
      <c r="Q111" s="76"/>
      <c r="R111" s="74">
        <f>VLOOKUP($A29,'Date Reference'!$K$6:$L$36,2,FALSE)</f>
        <v>44666</v>
      </c>
      <c r="S111" s="77">
        <v>22.5</v>
      </c>
      <c r="T111" s="1">
        <v>60</v>
      </c>
      <c r="U111" s="77">
        <v>15</v>
      </c>
      <c r="V111" s="1">
        <v>60</v>
      </c>
      <c r="W111" s="77">
        <v>30</v>
      </c>
      <c r="X111" s="77">
        <v>60</v>
      </c>
    </row>
    <row r="112" spans="2:24" x14ac:dyDescent="0.25">
      <c r="B112" s="41">
        <f>VLOOKUP($A30,'Date Reference'!$K$6:$L$36,2,FALSE)</f>
        <v>44667</v>
      </c>
      <c r="C112" s="77">
        <v>7.5</v>
      </c>
      <c r="D112" s="78">
        <v>15</v>
      </c>
      <c r="E112" s="77">
        <v>7.5</v>
      </c>
      <c r="F112" s="78">
        <v>15</v>
      </c>
      <c r="G112" s="77">
        <v>10</v>
      </c>
      <c r="H112" s="77">
        <v>10</v>
      </c>
      <c r="I112" s="76"/>
      <c r="J112" s="74">
        <f>VLOOKUP($A30,'Date Reference'!$K$6:$L$36,2,FALSE)</f>
        <v>44667</v>
      </c>
      <c r="K112" s="77">
        <v>15</v>
      </c>
      <c r="L112" s="77">
        <v>7.5</v>
      </c>
      <c r="M112" s="77">
        <v>15</v>
      </c>
      <c r="N112" s="77">
        <v>7.5</v>
      </c>
      <c r="O112" s="77">
        <v>10</v>
      </c>
      <c r="P112" s="77">
        <v>10</v>
      </c>
      <c r="Q112" s="76"/>
      <c r="R112" s="74">
        <f>VLOOKUP($A30,'Date Reference'!$K$6:$L$36,2,FALSE)</f>
        <v>44667</v>
      </c>
      <c r="S112" s="77">
        <v>15</v>
      </c>
      <c r="T112" s="1">
        <v>67.5</v>
      </c>
      <c r="U112" s="77">
        <v>15</v>
      </c>
      <c r="V112" s="1">
        <v>60</v>
      </c>
      <c r="W112" s="77">
        <v>10</v>
      </c>
      <c r="X112" s="77">
        <v>80</v>
      </c>
    </row>
    <row r="113" spans="2:24" x14ac:dyDescent="0.25">
      <c r="B113" s="41">
        <f>VLOOKUP($A31,'Date Reference'!$K$6:$L$36,2,FALSE)</f>
        <v>44668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44668</v>
      </c>
      <c r="K113" s="77">
        <v>15</v>
      </c>
      <c r="L113" s="131">
        <v>0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44668</v>
      </c>
      <c r="S113" s="77">
        <v>15</v>
      </c>
      <c r="T113" s="1">
        <v>75</v>
      </c>
      <c r="U113" s="77">
        <v>15</v>
      </c>
      <c r="V113" s="1">
        <v>67.5</v>
      </c>
      <c r="W113" s="77">
        <v>10</v>
      </c>
      <c r="X113" s="77">
        <v>80</v>
      </c>
    </row>
    <row r="114" spans="2:24" x14ac:dyDescent="0.25">
      <c r="B114" s="41">
        <f>VLOOKUP($A32,'Date Reference'!$K$6:$L$36,2,FALSE)</f>
        <v>44669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44669</v>
      </c>
      <c r="K114" s="77">
        <v>15</v>
      </c>
      <c r="L114" s="77">
        <v>7.5</v>
      </c>
      <c r="M114" s="77">
        <v>7.5</v>
      </c>
      <c r="N114" s="77">
        <v>15</v>
      </c>
      <c r="O114" s="77">
        <v>10</v>
      </c>
      <c r="P114" s="77">
        <v>10</v>
      </c>
      <c r="Q114" s="76"/>
      <c r="R114" s="74">
        <f>VLOOKUP($A32,'Date Reference'!$K$6:$L$36,2,FALSE)</f>
        <v>44669</v>
      </c>
      <c r="S114" s="77">
        <v>15</v>
      </c>
      <c r="T114" s="1">
        <v>75</v>
      </c>
      <c r="U114" s="77">
        <v>15</v>
      </c>
      <c r="V114" s="1">
        <v>67.5</v>
      </c>
      <c r="W114" s="77">
        <v>10</v>
      </c>
      <c r="X114" s="77">
        <v>80</v>
      </c>
    </row>
    <row r="115" spans="2:24" x14ac:dyDescent="0.25">
      <c r="B115" s="41">
        <f>VLOOKUP($A33,'Date Reference'!$K$6:$L$36,2,FALSE)</f>
        <v>44670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10</v>
      </c>
      <c r="I115" s="76"/>
      <c r="J115" s="74">
        <f>VLOOKUP($A33,'Date Reference'!$K$6:$L$36,2,FALSE)</f>
        <v>44670</v>
      </c>
      <c r="K115" s="77">
        <v>15</v>
      </c>
      <c r="L115" s="77">
        <v>7.5</v>
      </c>
      <c r="M115" s="77">
        <v>15</v>
      </c>
      <c r="N115" s="77">
        <v>7.5</v>
      </c>
      <c r="O115" s="77">
        <v>10</v>
      </c>
      <c r="P115" s="77">
        <v>10</v>
      </c>
      <c r="Q115" s="76"/>
      <c r="R115" s="74">
        <f>VLOOKUP($A33,'Date Reference'!$K$6:$L$36,2,FALSE)</f>
        <v>44670</v>
      </c>
      <c r="S115" s="77">
        <v>22.5</v>
      </c>
      <c r="T115" s="1">
        <v>60</v>
      </c>
      <c r="U115" s="77">
        <v>15</v>
      </c>
      <c r="V115" s="1">
        <v>60</v>
      </c>
      <c r="W115" s="77">
        <v>10</v>
      </c>
      <c r="X115" s="77">
        <v>80</v>
      </c>
    </row>
    <row r="116" spans="2:24" x14ac:dyDescent="0.25">
      <c r="B116" s="41">
        <f>VLOOKUP($A34,'Date Reference'!$K$6:$L$36,2,FALSE)</f>
        <v>44671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44671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44671</v>
      </c>
      <c r="S116" s="77">
        <v>15</v>
      </c>
      <c r="T116" s="1">
        <v>60</v>
      </c>
      <c r="U116" s="77">
        <v>15</v>
      </c>
      <c r="V116" s="1">
        <v>60</v>
      </c>
      <c r="W116" s="77">
        <v>10</v>
      </c>
      <c r="X116" s="77">
        <v>80</v>
      </c>
    </row>
    <row r="117" spans="2:24" x14ac:dyDescent="0.25">
      <c r="B117" s="41">
        <f>VLOOKUP($A35,'Date Reference'!$K$6:$L$36,2,FALSE)</f>
        <v>44672</v>
      </c>
      <c r="C117" s="77">
        <v>7.5</v>
      </c>
      <c r="D117" s="78">
        <v>7.5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44672</v>
      </c>
      <c r="K117" s="77">
        <v>7.5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44672</v>
      </c>
      <c r="S117" s="77">
        <v>15</v>
      </c>
      <c r="T117" s="1">
        <v>60</v>
      </c>
      <c r="U117" s="77">
        <v>15</v>
      </c>
      <c r="V117" s="1">
        <v>67.5</v>
      </c>
      <c r="W117" s="77">
        <v>10</v>
      </c>
      <c r="X117" s="77">
        <v>80</v>
      </c>
    </row>
    <row r="118" spans="2:24" x14ac:dyDescent="0.25">
      <c r="B118" s="41">
        <f>VLOOKUP($A36,'Date Reference'!$K$6:$L$36,2,FALSE)</f>
        <v>44673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44673</v>
      </c>
      <c r="K118" s="77">
        <v>7.5</v>
      </c>
      <c r="L118" s="77">
        <v>15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44673</v>
      </c>
      <c r="S118" s="77">
        <v>15</v>
      </c>
      <c r="T118" s="1">
        <v>67.5</v>
      </c>
      <c r="U118" s="77">
        <v>22.5</v>
      </c>
      <c r="V118" s="1">
        <v>60</v>
      </c>
      <c r="W118" s="77">
        <v>10</v>
      </c>
      <c r="X118" s="77">
        <v>80</v>
      </c>
    </row>
    <row r="119" spans="2:24" x14ac:dyDescent="0.25">
      <c r="B119" s="41">
        <f>VLOOKUP($A37,'Date Reference'!$K$6:$L$36,2,FALSE)</f>
        <v>44674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44674</v>
      </c>
      <c r="K119" s="77">
        <v>7.5</v>
      </c>
      <c r="L119" s="77">
        <v>15</v>
      </c>
      <c r="M119" s="77">
        <v>7.5</v>
      </c>
      <c r="N119" s="77">
        <v>15</v>
      </c>
      <c r="O119" s="77">
        <v>10</v>
      </c>
      <c r="P119" s="77">
        <v>10</v>
      </c>
      <c r="Q119" s="76"/>
      <c r="R119" s="74">
        <f>VLOOKUP($A37,'Date Reference'!$K$6:$L$36,2,FALSE)</f>
        <v>44674</v>
      </c>
      <c r="S119" s="77">
        <v>22.5</v>
      </c>
      <c r="T119" s="1">
        <v>52.5</v>
      </c>
      <c r="U119" s="77">
        <v>15</v>
      </c>
      <c r="V119" s="1">
        <v>60</v>
      </c>
      <c r="W119" s="77">
        <v>10</v>
      </c>
      <c r="X119" s="77">
        <v>80</v>
      </c>
    </row>
    <row r="120" spans="2:24" x14ac:dyDescent="0.25">
      <c r="B120" s="41">
        <f>VLOOKUP($A38,'Date Reference'!$K$6:$L$36,2,FALSE)</f>
        <v>44675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44675</v>
      </c>
      <c r="K120" s="77">
        <v>15</v>
      </c>
      <c r="L120" s="77">
        <v>7.5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44675</v>
      </c>
      <c r="S120" s="77">
        <v>30</v>
      </c>
      <c r="T120" s="1">
        <v>45</v>
      </c>
      <c r="U120" s="77">
        <v>22.5</v>
      </c>
      <c r="V120" s="1">
        <v>60</v>
      </c>
      <c r="W120" s="77">
        <v>10</v>
      </c>
      <c r="X120" s="77">
        <v>80</v>
      </c>
    </row>
    <row r="121" spans="2:24" x14ac:dyDescent="0.25">
      <c r="B121" s="41">
        <f>VLOOKUP($A39,'Date Reference'!$K$6:$L$36,2,FALSE)</f>
        <v>44676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44676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44676</v>
      </c>
      <c r="S121" s="77">
        <v>15</v>
      </c>
      <c r="T121" s="1">
        <v>60</v>
      </c>
      <c r="U121" s="77">
        <v>15</v>
      </c>
      <c r="V121" s="1">
        <v>60</v>
      </c>
      <c r="W121" s="77">
        <v>10</v>
      </c>
      <c r="X121" s="77">
        <v>70</v>
      </c>
    </row>
    <row r="122" spans="2:24" x14ac:dyDescent="0.25">
      <c r="B122" s="41">
        <f>VLOOKUP($A40,'Date Reference'!$K$6:$L$36,2,FALSE)</f>
        <v>44677</v>
      </c>
      <c r="C122" s="77">
        <v>7.5</v>
      </c>
      <c r="D122" s="78">
        <v>15</v>
      </c>
      <c r="E122" s="77">
        <v>7.5</v>
      </c>
      <c r="F122" s="78">
        <v>15</v>
      </c>
      <c r="G122" s="77">
        <v>10</v>
      </c>
      <c r="H122" s="77">
        <v>10</v>
      </c>
      <c r="I122" s="76"/>
      <c r="J122" s="74">
        <f>VLOOKUP($A40,'Date Reference'!$K$6:$L$36,2,FALSE)</f>
        <v>44677</v>
      </c>
      <c r="K122" s="77">
        <v>15</v>
      </c>
      <c r="L122" s="77">
        <v>7.5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44677</v>
      </c>
      <c r="S122" s="77">
        <v>15</v>
      </c>
      <c r="T122" s="1">
        <v>67.5</v>
      </c>
      <c r="U122" s="77">
        <v>15</v>
      </c>
      <c r="V122" s="1">
        <v>60</v>
      </c>
      <c r="W122" s="77">
        <v>10</v>
      </c>
      <c r="X122" s="77">
        <v>80</v>
      </c>
    </row>
    <row r="123" spans="2:24" x14ac:dyDescent="0.25">
      <c r="B123" s="41">
        <f>VLOOKUP($A41,'Date Reference'!$K$6:$L$36,2,FALSE)</f>
        <v>44678</v>
      </c>
      <c r="C123" s="77">
        <v>7.5</v>
      </c>
      <c r="D123" s="78">
        <v>15</v>
      </c>
      <c r="E123" s="77">
        <v>7.5</v>
      </c>
      <c r="F123" s="78">
        <v>15</v>
      </c>
      <c r="G123" s="77">
        <v>10</v>
      </c>
      <c r="H123" s="77">
        <v>10</v>
      </c>
      <c r="I123" s="76"/>
      <c r="J123" s="74">
        <f>VLOOKUP($A41,'Date Reference'!$K$6:$L$36,2,FALSE)</f>
        <v>44678</v>
      </c>
      <c r="K123" s="77">
        <v>7.5</v>
      </c>
      <c r="L123" s="77">
        <v>15</v>
      </c>
      <c r="M123" s="77">
        <v>15</v>
      </c>
      <c r="N123" s="77">
        <v>7.5</v>
      </c>
      <c r="O123" s="77">
        <v>10</v>
      </c>
      <c r="P123" s="77">
        <v>10</v>
      </c>
      <c r="Q123" s="76"/>
      <c r="R123" s="74">
        <f>VLOOKUP($A41,'Date Reference'!$K$6:$L$36,2,FALSE)</f>
        <v>44678</v>
      </c>
      <c r="S123" s="77">
        <v>15</v>
      </c>
      <c r="T123" s="1">
        <v>67.5</v>
      </c>
      <c r="U123" s="77">
        <v>15</v>
      </c>
      <c r="V123" s="1">
        <v>60</v>
      </c>
      <c r="W123" s="77">
        <v>10</v>
      </c>
      <c r="X123" s="77">
        <v>80</v>
      </c>
    </row>
    <row r="124" spans="2:24" x14ac:dyDescent="0.25">
      <c r="B124" s="41">
        <f>VLOOKUP($A42,'Date Reference'!$K$6:$L$36,2,FALSE)</f>
        <v>44679</v>
      </c>
      <c r="C124" s="77">
        <v>7.5</v>
      </c>
      <c r="D124" s="78">
        <v>15</v>
      </c>
      <c r="E124" s="77">
        <v>7.5</v>
      </c>
      <c r="F124" s="78">
        <v>15</v>
      </c>
      <c r="G124" s="77">
        <v>10</v>
      </c>
      <c r="H124" s="77">
        <v>10</v>
      </c>
      <c r="I124" s="76"/>
      <c r="J124" s="74">
        <f>VLOOKUP($A42,'Date Reference'!$K$6:$L$36,2,FALSE)</f>
        <v>44679</v>
      </c>
      <c r="K124" s="77">
        <v>7.5</v>
      </c>
      <c r="L124" s="77">
        <v>15</v>
      </c>
      <c r="M124" s="77">
        <v>15</v>
      </c>
      <c r="N124" s="77">
        <v>7.5</v>
      </c>
      <c r="O124" s="77">
        <v>10</v>
      </c>
      <c r="P124" s="77">
        <v>10</v>
      </c>
      <c r="Q124" s="76"/>
      <c r="R124" s="74">
        <f>VLOOKUP($A42,'Date Reference'!$K$6:$L$36,2,FALSE)</f>
        <v>44679</v>
      </c>
      <c r="S124" s="77">
        <v>15</v>
      </c>
      <c r="T124" s="1">
        <v>60</v>
      </c>
      <c r="U124" s="77">
        <v>15</v>
      </c>
      <c r="V124" s="1">
        <v>67.5</v>
      </c>
      <c r="W124" s="77">
        <v>10</v>
      </c>
      <c r="X124" s="77">
        <v>70</v>
      </c>
    </row>
    <row r="125" spans="2:24" x14ac:dyDescent="0.25">
      <c r="B125" s="41">
        <f>VLOOKUP($A43,'Date Reference'!$K$6:$L$36,2,FALSE)</f>
        <v>44680</v>
      </c>
      <c r="C125" s="77">
        <v>7.5</v>
      </c>
      <c r="D125" s="78">
        <v>15</v>
      </c>
      <c r="E125" s="77">
        <v>7.5</v>
      </c>
      <c r="F125" s="78">
        <v>15</v>
      </c>
      <c r="G125" s="77">
        <v>10</v>
      </c>
      <c r="H125" s="77">
        <v>10</v>
      </c>
      <c r="I125" s="76"/>
      <c r="J125" s="74">
        <f>VLOOKUP($A43,'Date Reference'!$K$6:$L$36,2,FALSE)</f>
        <v>44680</v>
      </c>
      <c r="K125" s="77">
        <v>15</v>
      </c>
      <c r="L125" s="77">
        <v>7.5</v>
      </c>
      <c r="M125" s="77">
        <v>15</v>
      </c>
      <c r="N125" s="77">
        <v>7.5</v>
      </c>
      <c r="O125" s="77">
        <v>10</v>
      </c>
      <c r="P125" s="77">
        <v>10</v>
      </c>
      <c r="Q125" s="76"/>
      <c r="R125" s="74">
        <f>VLOOKUP($A43,'Date Reference'!$K$6:$L$36,2,FALSE)</f>
        <v>44680</v>
      </c>
      <c r="S125" s="77">
        <v>15</v>
      </c>
      <c r="T125" s="1">
        <v>60</v>
      </c>
      <c r="U125" s="78">
        <v>7.5</v>
      </c>
      <c r="V125" s="1">
        <v>67.5</v>
      </c>
      <c r="W125" s="77">
        <v>10</v>
      </c>
      <c r="X125" s="77">
        <v>70</v>
      </c>
    </row>
    <row r="126" spans="2:24" x14ac:dyDescent="0.25">
      <c r="B126" s="41">
        <f>VLOOKUP($A44,'Date Reference'!$K$6:$L$36,2,FALSE)</f>
        <v>44681</v>
      </c>
      <c r="C126" s="77">
        <v>7.5</v>
      </c>
      <c r="D126" s="78">
        <v>15</v>
      </c>
      <c r="E126" s="77">
        <v>7.5</v>
      </c>
      <c r="F126" s="78">
        <v>15</v>
      </c>
      <c r="G126" s="77">
        <v>10</v>
      </c>
      <c r="H126" s="77">
        <v>10</v>
      </c>
      <c r="I126" s="76"/>
      <c r="J126" s="74">
        <f>VLOOKUP($A44,'Date Reference'!$K$6:$L$36,2,FALSE)</f>
        <v>44681</v>
      </c>
      <c r="K126" s="77">
        <v>7.5</v>
      </c>
      <c r="L126" s="77">
        <v>15</v>
      </c>
      <c r="M126" s="77">
        <v>15</v>
      </c>
      <c r="N126" s="77">
        <v>7.5</v>
      </c>
      <c r="O126" s="77">
        <v>10</v>
      </c>
      <c r="P126" s="77">
        <v>10</v>
      </c>
      <c r="Q126" s="76"/>
      <c r="R126" s="74">
        <f>VLOOKUP($A44,'Date Reference'!$K$6:$L$36,2,FALSE)</f>
        <v>44681</v>
      </c>
      <c r="S126" s="77">
        <v>15</v>
      </c>
      <c r="T126" s="1">
        <v>60</v>
      </c>
      <c r="U126" s="77">
        <v>15</v>
      </c>
      <c r="V126" s="1">
        <v>60</v>
      </c>
      <c r="W126" s="77">
        <v>10</v>
      </c>
      <c r="X126" s="77">
        <v>80</v>
      </c>
    </row>
    <row r="127" spans="2:24" ht="15.75" thickBot="1" x14ac:dyDescent="0.3">
      <c r="B127" s="41" t="str">
        <f>VLOOKUP($A45,'Date Reference'!$K$6:$L$36,2,FALSE)</f>
        <v/>
      </c>
      <c r="C127" s="77"/>
      <c r="D127" s="77"/>
      <c r="E127" s="77"/>
      <c r="F127" s="77"/>
      <c r="G127" s="77"/>
      <c r="H127" s="77"/>
      <c r="I127" s="76"/>
      <c r="J127" s="74" t="str">
        <f>VLOOKUP($A45,'Date Reference'!$K$6:$L$36,2,FALSE)</f>
        <v/>
      </c>
      <c r="K127" s="77"/>
      <c r="L127" s="77"/>
      <c r="M127" s="77"/>
      <c r="N127" s="77"/>
      <c r="O127" s="77"/>
      <c r="P127" s="77"/>
      <c r="Q127" s="76"/>
      <c r="R127" s="74" t="str">
        <f>VLOOKUP($A45,'Date Reference'!$K$6:$L$36,2,FALSE)</f>
        <v/>
      </c>
      <c r="S127" s="77"/>
      <c r="T127" s="1"/>
      <c r="U127" s="77"/>
      <c r="V127" s="1"/>
      <c r="W127" s="77"/>
      <c r="X127" s="77"/>
    </row>
    <row r="128" spans="2:24" ht="16.5" thickBot="1" x14ac:dyDescent="0.3">
      <c r="B128" s="32" t="s">
        <v>83</v>
      </c>
      <c r="C128" s="71">
        <f>SUM(C97:C127)-SUMIF($B$97:$B$127,"",C97:C127)</f>
        <v>225</v>
      </c>
      <c r="D128" s="71">
        <f t="shared" ref="D128:H128" si="9">SUM(D97:D127)-SUMIF($B$97:$B$127,"",D97:D127)</f>
        <v>442.5</v>
      </c>
      <c r="E128" s="71">
        <f t="shared" si="9"/>
        <v>225</v>
      </c>
      <c r="F128" s="71">
        <f t="shared" si="9"/>
        <v>450</v>
      </c>
      <c r="G128" s="71">
        <f t="shared" si="9"/>
        <v>300</v>
      </c>
      <c r="H128" s="71">
        <f t="shared" si="9"/>
        <v>300</v>
      </c>
      <c r="J128" s="32" t="s">
        <v>83</v>
      </c>
      <c r="K128" s="71">
        <f>SUM(K97:K127)-SUMIF($J$97:$J$127,"",K97:K127)</f>
        <v>315</v>
      </c>
      <c r="L128" s="71">
        <f t="shared" ref="L128:P128" si="10">SUM(L97:L127)-SUMIF($J$97:$J$127,"",L97:L127)</f>
        <v>382.5</v>
      </c>
      <c r="M128" s="71">
        <f t="shared" si="10"/>
        <v>285</v>
      </c>
      <c r="N128" s="71">
        <f t="shared" si="10"/>
        <v>390</v>
      </c>
      <c r="O128" s="71">
        <f t="shared" si="10"/>
        <v>300</v>
      </c>
      <c r="P128" s="71">
        <f t="shared" si="10"/>
        <v>300</v>
      </c>
      <c r="Q128" s="4"/>
      <c r="R128" s="32" t="s">
        <v>83</v>
      </c>
      <c r="S128" s="71">
        <f>SUM(S97:S127)-SUMIF($R$97:$R$127,"",S97:S127)</f>
        <v>502.5</v>
      </c>
      <c r="T128" s="71">
        <f t="shared" ref="T128:X128" si="11">SUM(T97:T127)-SUMIF($R$97:$R$127,"",T97:T127)</f>
        <v>1882.5</v>
      </c>
      <c r="U128" s="71">
        <f t="shared" si="11"/>
        <v>465</v>
      </c>
      <c r="V128" s="71">
        <f t="shared" si="11"/>
        <v>1882.5</v>
      </c>
      <c r="W128" s="71">
        <f t="shared" si="11"/>
        <v>330</v>
      </c>
      <c r="X128" s="71">
        <f t="shared" si="11"/>
        <v>2270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45">
    <cfRule type="cellIs" dxfId="329" priority="325" operator="between">
      <formula>7.5</formula>
      <formula>15</formula>
    </cfRule>
    <cfRule type="cellIs" dxfId="328" priority="326" operator="equal">
      <formula>7.5</formula>
    </cfRule>
  </conditionalFormatting>
  <conditionalFormatting sqref="L45">
    <cfRule type="cellIs" dxfId="327" priority="324" operator="equal">
      <formula>7.5</formula>
    </cfRule>
  </conditionalFormatting>
  <conditionalFormatting sqref="M45">
    <cfRule type="cellIs" dxfId="326" priority="322" operator="between">
      <formula>7.5</formula>
      <formula>15</formula>
    </cfRule>
    <cfRule type="cellIs" dxfId="325" priority="323" operator="equal">
      <formula>7.5</formula>
    </cfRule>
  </conditionalFormatting>
  <conditionalFormatting sqref="N45">
    <cfRule type="cellIs" dxfId="324" priority="321" operator="equal">
      <formula>7.5</formula>
    </cfRule>
  </conditionalFormatting>
  <conditionalFormatting sqref="P45">
    <cfRule type="beginsWith" dxfId="323" priority="320" operator="beginsWith" text="0">
      <formula>LEFT(P45,LEN("0"))="0"</formula>
    </cfRule>
  </conditionalFormatting>
  <conditionalFormatting sqref="O45">
    <cfRule type="cellIs" dxfId="322" priority="318" operator="equal">
      <formula>10</formula>
    </cfRule>
    <cfRule type="beginsWith" dxfId="321" priority="319" operator="beginsWith" text="0">
      <formula>LEFT(O45,LEN("0"))="0"</formula>
    </cfRule>
  </conditionalFormatting>
  <conditionalFormatting sqref="D45">
    <cfRule type="cellIs" dxfId="320" priority="316" operator="between">
      <formula>7.5</formula>
      <formula>15</formula>
    </cfRule>
    <cfRule type="cellIs" dxfId="319" priority="317" operator="equal">
      <formula>7.5</formula>
    </cfRule>
  </conditionalFormatting>
  <conditionalFormatting sqref="C45">
    <cfRule type="cellIs" dxfId="318" priority="315" operator="equal">
      <formula>7.5</formula>
    </cfRule>
  </conditionalFormatting>
  <conditionalFormatting sqref="F45">
    <cfRule type="cellIs" dxfId="317" priority="313" operator="between">
      <formula>7.5</formula>
      <formula>15</formula>
    </cfRule>
    <cfRule type="cellIs" dxfId="316" priority="314" operator="equal">
      <formula>7.5</formula>
    </cfRule>
  </conditionalFormatting>
  <conditionalFormatting sqref="E45">
    <cfRule type="cellIs" dxfId="315" priority="312" operator="equal">
      <formula>7.5</formula>
    </cfRule>
  </conditionalFormatting>
  <conditionalFormatting sqref="H45">
    <cfRule type="beginsWith" dxfId="314" priority="311" operator="beginsWith" text="0">
      <formula>LEFT(H45,LEN("0"))="0"</formula>
    </cfRule>
  </conditionalFormatting>
  <conditionalFormatting sqref="G45">
    <cfRule type="cellIs" dxfId="313" priority="309" operator="equal">
      <formula>10</formula>
    </cfRule>
    <cfRule type="beginsWith" dxfId="312" priority="310" operator="beginsWith" text="0">
      <formula>LEFT(G45,LEN("0"))="0"</formula>
    </cfRule>
  </conditionalFormatting>
  <conditionalFormatting sqref="AQ45">
    <cfRule type="cellIs" dxfId="311" priority="307" operator="between">
      <formula>7.5</formula>
      <formula>15</formula>
    </cfRule>
    <cfRule type="cellIs" dxfId="310" priority="308" operator="equal">
      <formula>7.5</formula>
    </cfRule>
  </conditionalFormatting>
  <conditionalFormatting sqref="AR45">
    <cfRule type="cellIs" dxfId="309" priority="305" operator="between">
      <formula>7.5</formula>
      <formula>15</formula>
    </cfRule>
    <cfRule type="cellIs" dxfId="308" priority="306" operator="equal">
      <formula>7.5</formula>
    </cfRule>
  </conditionalFormatting>
  <conditionalFormatting sqref="AS45">
    <cfRule type="cellIs" dxfId="307" priority="303" operator="between">
      <formula>7.5</formula>
      <formula>15</formula>
    </cfRule>
    <cfRule type="cellIs" dxfId="306" priority="304" operator="equal">
      <formula>7.5</formula>
    </cfRule>
  </conditionalFormatting>
  <conditionalFormatting sqref="AT45">
    <cfRule type="cellIs" dxfId="305" priority="301" operator="between">
      <formula>7.5</formula>
      <formula>15</formula>
    </cfRule>
    <cfRule type="cellIs" dxfId="304" priority="302" operator="equal">
      <formula>7.5</formula>
    </cfRule>
  </conditionalFormatting>
  <conditionalFormatting sqref="AU45">
    <cfRule type="cellIs" dxfId="303" priority="299" operator="equal">
      <formula>10</formula>
    </cfRule>
    <cfRule type="beginsWith" dxfId="302" priority="300" operator="beginsWith" text="0">
      <formula>LEFT(AU45,LEN("0"))="0"</formula>
    </cfRule>
  </conditionalFormatting>
  <conditionalFormatting sqref="AV45">
    <cfRule type="cellIs" dxfId="301" priority="297" operator="equal">
      <formula>10</formula>
    </cfRule>
    <cfRule type="beginsWith" dxfId="300" priority="298" operator="beginsWith" text="0">
      <formula>LEFT(AV45,LEN("0"))="0"</formula>
    </cfRule>
  </conditionalFormatting>
  <conditionalFormatting sqref="AB45">
    <cfRule type="cellIs" dxfId="299" priority="295" operator="between">
      <formula>7.5</formula>
      <formula>15</formula>
    </cfRule>
    <cfRule type="cellIs" dxfId="298" priority="296" operator="equal">
      <formula>7.5</formula>
    </cfRule>
  </conditionalFormatting>
  <conditionalFormatting sqref="AA45">
    <cfRule type="cellIs" dxfId="297" priority="294" operator="equal">
      <formula>7.5</formula>
    </cfRule>
  </conditionalFormatting>
  <conditionalFormatting sqref="AD45">
    <cfRule type="cellIs" dxfId="296" priority="292" operator="between">
      <formula>7.5</formula>
      <formula>15</formula>
    </cfRule>
    <cfRule type="cellIs" dxfId="295" priority="293" operator="equal">
      <formula>7.5</formula>
    </cfRule>
  </conditionalFormatting>
  <conditionalFormatting sqref="AC45">
    <cfRule type="cellIs" dxfId="294" priority="291" operator="equal">
      <formula>7.5</formula>
    </cfRule>
  </conditionalFormatting>
  <conditionalFormatting sqref="AF45">
    <cfRule type="beginsWith" dxfId="293" priority="290" operator="beginsWith" text="0">
      <formula>LEFT(AF45,LEN("0"))="0"</formula>
    </cfRule>
  </conditionalFormatting>
  <conditionalFormatting sqref="AE45">
    <cfRule type="cellIs" dxfId="292" priority="288" operator="equal">
      <formula>10</formula>
    </cfRule>
    <cfRule type="beginsWith" dxfId="291" priority="289" operator="beginsWith" text="0">
      <formula>LEFT(AE45,LEN("0"))="0"</formula>
    </cfRule>
  </conditionalFormatting>
  <conditionalFormatting sqref="AJ45">
    <cfRule type="cellIs" dxfId="290" priority="286" operator="between">
      <formula>7.5</formula>
      <formula>15</formula>
    </cfRule>
    <cfRule type="cellIs" dxfId="289" priority="287" operator="equal">
      <formula>7.5</formula>
    </cfRule>
  </conditionalFormatting>
  <conditionalFormatting sqref="AI45">
    <cfRule type="cellIs" dxfId="288" priority="285" operator="equal">
      <formula>7.5</formula>
    </cfRule>
  </conditionalFormatting>
  <conditionalFormatting sqref="AL45">
    <cfRule type="cellIs" dxfId="287" priority="283" operator="between">
      <formula>7.5</formula>
      <formula>15</formula>
    </cfRule>
    <cfRule type="cellIs" dxfId="286" priority="284" operator="equal">
      <formula>7.5</formula>
    </cfRule>
  </conditionalFormatting>
  <conditionalFormatting sqref="AK45">
    <cfRule type="cellIs" dxfId="284" priority="281" operator="equal">
      <formula>7.5</formula>
    </cfRule>
  </conditionalFormatting>
  <conditionalFormatting sqref="AM45">
    <cfRule type="cellIs" dxfId="283" priority="279" operator="equal">
      <formula>10</formula>
    </cfRule>
    <cfRule type="beginsWith" dxfId="282" priority="280" operator="beginsWith" text="0">
      <formula>LEFT(AM45,LEN("0"))="0"</formula>
    </cfRule>
  </conditionalFormatting>
  <conditionalFormatting sqref="AN45">
    <cfRule type="cellIs" dxfId="281" priority="277" operator="equal">
      <formula>10</formula>
    </cfRule>
    <cfRule type="beginsWith" dxfId="280" priority="278" operator="beginsWith" text="0">
      <formula>LEFT(AN45,LEN("0"))="0"</formula>
    </cfRule>
  </conditionalFormatting>
  <conditionalFormatting sqref="S45">
    <cfRule type="cellIs" dxfId="279" priority="275" operator="between">
      <formula>7.5</formula>
      <formula>15</formula>
    </cfRule>
    <cfRule type="cellIs" dxfId="278" priority="276" operator="equal">
      <formula>7.5</formula>
    </cfRule>
  </conditionalFormatting>
  <conditionalFormatting sqref="T45">
    <cfRule type="cellIs" dxfId="277" priority="274" operator="equal">
      <formula>7.5</formula>
    </cfRule>
  </conditionalFormatting>
  <conditionalFormatting sqref="U45">
    <cfRule type="cellIs" dxfId="276" priority="272" operator="between">
      <formula>7.5</formula>
      <formula>15</formula>
    </cfRule>
    <cfRule type="cellIs" dxfId="275" priority="273" operator="equal">
      <formula>7.5</formula>
    </cfRule>
  </conditionalFormatting>
  <conditionalFormatting sqref="V45">
    <cfRule type="cellIs" dxfId="274" priority="271" operator="equal">
      <formula>7.5</formula>
    </cfRule>
  </conditionalFormatting>
  <conditionalFormatting sqref="X45">
    <cfRule type="beginsWith" dxfId="273" priority="270" operator="beginsWith" text="0">
      <formula>LEFT(X45,LEN("0"))="0"</formula>
    </cfRule>
  </conditionalFormatting>
  <conditionalFormatting sqref="W45">
    <cfRule type="cellIs" dxfId="272" priority="268" operator="equal">
      <formula>10</formula>
    </cfRule>
    <cfRule type="beginsWith" dxfId="271" priority="269" operator="beginsWith" text="0">
      <formula>LEFT(W45,LEN("0"))="0"</formula>
    </cfRule>
  </conditionalFormatting>
  <conditionalFormatting sqref="L86">
    <cfRule type="cellIs" dxfId="270" priority="267" operator="equal">
      <formula>7.5</formula>
    </cfRule>
  </conditionalFormatting>
  <conditionalFormatting sqref="K86">
    <cfRule type="cellIs" dxfId="269" priority="264" operator="equal">
      <formula>7.5</formula>
    </cfRule>
  </conditionalFormatting>
  <conditionalFormatting sqref="L86">
    <cfRule type="cellIs" dxfId="264" priority="266" operator="between">
      <formula>7.5</formula>
      <formula>15</formula>
    </cfRule>
  </conditionalFormatting>
  <conditionalFormatting sqref="M86">
    <cfRule type="cellIs" dxfId="263" priority="260" operator="equal">
      <formula>7.5</formula>
    </cfRule>
  </conditionalFormatting>
  <conditionalFormatting sqref="N86">
    <cfRule type="cellIs" dxfId="262" priority="259" operator="equal">
      <formula>7.5</formula>
    </cfRule>
  </conditionalFormatting>
  <conditionalFormatting sqref="O86">
    <cfRule type="beginsWith" dxfId="261" priority="258" operator="beginsWith" text="0">
      <formula>LEFT(O86,LEN("0"))="0"</formula>
    </cfRule>
  </conditionalFormatting>
  <conditionalFormatting sqref="P86">
    <cfRule type="cellIs" dxfId="260" priority="256" operator="equal">
      <formula>10</formula>
    </cfRule>
    <cfRule type="beginsWith" dxfId="259" priority="257" operator="beginsWith" text="0">
      <formula>LEFT(P86,LEN("0"))="0"</formula>
    </cfRule>
  </conditionalFormatting>
  <conditionalFormatting sqref="T86">
    <cfRule type="cellIs" dxfId="258" priority="254" operator="between">
      <formula>7.5</formula>
      <formula>15</formula>
    </cfRule>
    <cfRule type="cellIs" dxfId="257" priority="255" operator="equal">
      <formula>7.5</formula>
    </cfRule>
  </conditionalFormatting>
  <conditionalFormatting sqref="S86">
    <cfRule type="cellIs" dxfId="256" priority="253" operator="equal">
      <formula>7.5</formula>
    </cfRule>
  </conditionalFormatting>
  <conditionalFormatting sqref="V86">
    <cfRule type="cellIs" dxfId="255" priority="251" operator="between">
      <formula>7.5</formula>
      <formula>15</formula>
    </cfRule>
    <cfRule type="cellIs" dxfId="254" priority="252" operator="equal">
      <formula>7.5</formula>
    </cfRule>
  </conditionalFormatting>
  <conditionalFormatting sqref="U86">
    <cfRule type="cellIs" dxfId="253" priority="250" operator="equal">
      <formula>7.5</formula>
    </cfRule>
  </conditionalFormatting>
  <conditionalFormatting sqref="W86">
    <cfRule type="beginsWith" dxfId="252" priority="249" operator="beginsWith" text="0">
      <formula>LEFT(W86,LEN("0"))="0"</formula>
    </cfRule>
  </conditionalFormatting>
  <conditionalFormatting sqref="X86">
    <cfRule type="cellIs" dxfId="251" priority="247" operator="equal">
      <formula>10</formula>
    </cfRule>
    <cfRule type="beginsWith" dxfId="250" priority="248" operator="beginsWith" text="0">
      <formula>LEFT(X86,LEN("0"))="0"</formula>
    </cfRule>
  </conditionalFormatting>
  <conditionalFormatting sqref="C86">
    <cfRule type="cellIs" dxfId="249" priority="246" operator="equal">
      <formula>7.5</formula>
    </cfRule>
  </conditionalFormatting>
  <conditionalFormatting sqref="D86">
    <cfRule type="cellIs" dxfId="248" priority="242" operator="between">
      <formula>22.5</formula>
      <formula>30</formula>
    </cfRule>
    <cfRule type="cellIs" dxfId="247" priority="243" operator="between">
      <formula>15</formula>
      <formula>22.5</formula>
    </cfRule>
    <cfRule type="cellIs" dxfId="246" priority="244" operator="between">
      <formula>7.5</formula>
      <formula>15</formula>
    </cfRule>
    <cfRule type="cellIs" dxfId="245" priority="245" operator="equal">
      <formula>7.5</formula>
    </cfRule>
  </conditionalFormatting>
  <conditionalFormatting sqref="E86">
    <cfRule type="cellIs" dxfId="244" priority="241" operator="equal">
      <formula>7.5</formula>
    </cfRule>
  </conditionalFormatting>
  <conditionalFormatting sqref="F86">
    <cfRule type="cellIs" dxfId="243" priority="237" operator="between">
      <formula>22.5</formula>
      <formula>30</formula>
    </cfRule>
    <cfRule type="cellIs" dxfId="242" priority="238" operator="between">
      <formula>15</formula>
      <formula>22.5</formula>
    </cfRule>
    <cfRule type="cellIs" dxfId="241" priority="239" operator="between">
      <formula>7.5</formula>
      <formula>15</formula>
    </cfRule>
    <cfRule type="cellIs" dxfId="240" priority="240" operator="equal">
      <formula>7.5</formula>
    </cfRule>
  </conditionalFormatting>
  <conditionalFormatting sqref="G86">
    <cfRule type="beginsWith" dxfId="239" priority="236" operator="beginsWith" text="0">
      <formula>LEFT(G86,LEN("0"))="0"</formula>
    </cfRule>
  </conditionalFormatting>
  <conditionalFormatting sqref="H86">
    <cfRule type="cellIs" dxfId="238" priority="233" operator="equal">
      <formula>20</formula>
    </cfRule>
    <cfRule type="cellIs" dxfId="237" priority="234" operator="equal">
      <formula>10</formula>
    </cfRule>
    <cfRule type="beginsWith" dxfId="236" priority="235" operator="beginsWith" text="0">
      <formula>LEFT(H86,LEN("0"))="0"</formula>
    </cfRule>
  </conditionalFormatting>
  <conditionalFormatting sqref="D127">
    <cfRule type="cellIs" dxfId="231" priority="228" operator="equal">
      <formula>7.5</formula>
    </cfRule>
  </conditionalFormatting>
  <conditionalFormatting sqref="F127">
    <cfRule type="cellIs" dxfId="230" priority="227" operator="equal">
      <formula>7.5</formula>
    </cfRule>
  </conditionalFormatting>
  <conditionalFormatting sqref="C127">
    <cfRule type="beginsWith" dxfId="229" priority="226" operator="beginsWith" text="0">
      <formula>LEFT(C127,LEN("0"))="0"</formula>
    </cfRule>
  </conditionalFormatting>
  <conditionalFormatting sqref="E127">
    <cfRule type="beginsWith" dxfId="228" priority="225" operator="beginsWith" text="0">
      <formula>LEFT(E127,LEN("0"))="0"</formula>
    </cfRule>
  </conditionalFormatting>
  <conditionalFormatting sqref="G127">
    <cfRule type="beginsWith" dxfId="207" priority="204" operator="beginsWith" text="0">
      <formula>LEFT(G127,LEN("0"))="0"</formula>
    </cfRule>
  </conditionalFormatting>
  <conditionalFormatting sqref="H127">
    <cfRule type="beginsWith" dxfId="206" priority="203" operator="beginsWith" text="0">
      <formula>LEFT(H127,LEN("0"))="0"</formula>
    </cfRule>
  </conditionalFormatting>
  <conditionalFormatting sqref="S127">
    <cfRule type="cellIs" dxfId="199" priority="196" operator="equal">
      <formula>7.5</formula>
    </cfRule>
  </conditionalFormatting>
  <conditionalFormatting sqref="U127">
    <cfRule type="cellIs" dxfId="198" priority="195" operator="equal">
      <formula>7.5</formula>
    </cfRule>
  </conditionalFormatting>
  <conditionalFormatting sqref="V127">
    <cfRule type="cellIs" dxfId="170" priority="167" operator="between">
      <formula>7.5</formula>
      <formula>67.5</formula>
    </cfRule>
  </conditionalFormatting>
  <conditionalFormatting sqref="T127">
    <cfRule type="cellIs" dxfId="168" priority="165" operator="between">
      <formula>7.5</formula>
      <formula>67.5</formula>
    </cfRule>
  </conditionalFormatting>
  <conditionalFormatting sqref="W127">
    <cfRule type="beginsWith" dxfId="164" priority="161" operator="beginsWith" text="0">
      <formula>LEFT(W127,LEN("0"))="0"</formula>
    </cfRule>
  </conditionalFormatting>
  <conditionalFormatting sqref="X127">
    <cfRule type="cellIs" dxfId="163" priority="160" operator="between">
      <formula>10</formula>
      <formula>70</formula>
    </cfRule>
  </conditionalFormatting>
  <conditionalFormatting sqref="K15:K44">
    <cfRule type="cellIs" dxfId="158" priority="158" operator="between">
      <formula>7.5</formula>
      <formula>15</formula>
    </cfRule>
    <cfRule type="cellIs" dxfId="157" priority="159" operator="equal">
      <formula>7.5</formula>
    </cfRule>
  </conditionalFormatting>
  <conditionalFormatting sqref="L15:L44">
    <cfRule type="cellIs" dxfId="156" priority="157" operator="equal">
      <formula>7.5</formula>
    </cfRule>
  </conditionalFormatting>
  <conditionalFormatting sqref="M15:M44">
    <cfRule type="cellIs" dxfId="155" priority="155" operator="between">
      <formula>7.5</formula>
      <formula>15</formula>
    </cfRule>
    <cfRule type="cellIs" dxfId="154" priority="156" operator="equal">
      <formula>7.5</formula>
    </cfRule>
  </conditionalFormatting>
  <conditionalFormatting sqref="N15:N44">
    <cfRule type="cellIs" dxfId="153" priority="154" operator="equal">
      <formula>7.5</formula>
    </cfRule>
  </conditionalFormatting>
  <conditionalFormatting sqref="P15:P44">
    <cfRule type="beginsWith" dxfId="152" priority="153" operator="beginsWith" text="0">
      <formula>LEFT(P15,LEN("0"))="0"</formula>
    </cfRule>
  </conditionalFormatting>
  <conditionalFormatting sqref="O15:O44">
    <cfRule type="cellIs" dxfId="151" priority="151" operator="equal">
      <formula>10</formula>
    </cfRule>
    <cfRule type="beginsWith" dxfId="150" priority="152" operator="beginsWith" text="0">
      <formula>LEFT(O15,LEN("0"))="0"</formula>
    </cfRule>
  </conditionalFormatting>
  <conditionalFormatting sqref="D15:D44">
    <cfRule type="cellIs" dxfId="149" priority="149" operator="between">
      <formula>7.5</formula>
      <formula>15</formula>
    </cfRule>
    <cfRule type="cellIs" dxfId="148" priority="150" operator="equal">
      <formula>7.5</formula>
    </cfRule>
  </conditionalFormatting>
  <conditionalFormatting sqref="C15:C44">
    <cfRule type="cellIs" dxfId="147" priority="148" operator="equal">
      <formula>7.5</formula>
    </cfRule>
  </conditionalFormatting>
  <conditionalFormatting sqref="F15:F44">
    <cfRule type="cellIs" dxfId="146" priority="146" operator="between">
      <formula>7.5</formula>
      <formula>15</formula>
    </cfRule>
    <cfRule type="cellIs" dxfId="145" priority="147" operator="equal">
      <formula>7.5</formula>
    </cfRule>
  </conditionalFormatting>
  <conditionalFormatting sqref="E15:E44">
    <cfRule type="cellIs" dxfId="144" priority="145" operator="equal">
      <formula>7.5</formula>
    </cfRule>
  </conditionalFormatting>
  <conditionalFormatting sqref="H15:H44">
    <cfRule type="beginsWith" dxfId="143" priority="144" operator="beginsWith" text="0">
      <formula>LEFT(H15,LEN("0"))="0"</formula>
    </cfRule>
  </conditionalFormatting>
  <conditionalFormatting sqref="G15:G44">
    <cfRule type="cellIs" dxfId="142" priority="142" operator="equal">
      <formula>10</formula>
    </cfRule>
    <cfRule type="beginsWith" dxfId="141" priority="143" operator="beginsWith" text="0">
      <formula>LEFT(G15,LEN("0"))="0"</formula>
    </cfRule>
  </conditionalFormatting>
  <conditionalFormatting sqref="AQ15:AQ44">
    <cfRule type="cellIs" dxfId="140" priority="140" operator="between">
      <formula>7.5</formula>
      <formula>15</formula>
    </cfRule>
    <cfRule type="cellIs" dxfId="139" priority="141" operator="equal">
      <formula>7.5</formula>
    </cfRule>
  </conditionalFormatting>
  <conditionalFormatting sqref="AR15:AR44">
    <cfRule type="cellIs" dxfId="138" priority="138" operator="between">
      <formula>7.5</formula>
      <formula>15</formula>
    </cfRule>
    <cfRule type="cellIs" dxfId="137" priority="139" operator="equal">
      <formula>7.5</formula>
    </cfRule>
  </conditionalFormatting>
  <conditionalFormatting sqref="AS15:AS44">
    <cfRule type="cellIs" dxfId="136" priority="136" operator="between">
      <formula>7.5</formula>
      <formula>15</formula>
    </cfRule>
    <cfRule type="cellIs" dxfId="135" priority="137" operator="equal">
      <formula>7.5</formula>
    </cfRule>
  </conditionalFormatting>
  <conditionalFormatting sqref="AT15:AT44">
    <cfRule type="cellIs" dxfId="134" priority="134" operator="between">
      <formula>7.5</formula>
      <formula>15</formula>
    </cfRule>
    <cfRule type="cellIs" dxfId="133" priority="135" operator="equal">
      <formula>7.5</formula>
    </cfRule>
  </conditionalFormatting>
  <conditionalFormatting sqref="AU15:AU44">
    <cfRule type="cellIs" dxfId="132" priority="132" operator="equal">
      <formula>10</formula>
    </cfRule>
    <cfRule type="beginsWith" dxfId="131" priority="133" operator="beginsWith" text="0">
      <formula>LEFT(AU15,LEN("0"))="0"</formula>
    </cfRule>
  </conditionalFormatting>
  <conditionalFormatting sqref="AV15:AV44">
    <cfRule type="cellIs" dxfId="130" priority="130" operator="equal">
      <formula>10</formula>
    </cfRule>
    <cfRule type="beginsWith" dxfId="129" priority="131" operator="beginsWith" text="0">
      <formula>LEFT(AV15,LEN("0"))="0"</formula>
    </cfRule>
  </conditionalFormatting>
  <conditionalFormatting sqref="AB15:AB44">
    <cfRule type="cellIs" dxfId="128" priority="128" operator="between">
      <formula>7.5</formula>
      <formula>15</formula>
    </cfRule>
    <cfRule type="cellIs" dxfId="127" priority="129" operator="equal">
      <formula>7.5</formula>
    </cfRule>
  </conditionalFormatting>
  <conditionalFormatting sqref="AA15:AA44">
    <cfRule type="cellIs" dxfId="126" priority="127" operator="equal">
      <formula>7.5</formula>
    </cfRule>
  </conditionalFormatting>
  <conditionalFormatting sqref="AD15:AD44">
    <cfRule type="cellIs" dxfId="125" priority="125" operator="between">
      <formula>7.5</formula>
      <formula>15</formula>
    </cfRule>
    <cfRule type="cellIs" dxfId="124" priority="126" operator="equal">
      <formula>7.5</formula>
    </cfRule>
  </conditionalFormatting>
  <conditionalFormatting sqref="AC15:AC44">
    <cfRule type="cellIs" dxfId="123" priority="124" operator="equal">
      <formula>7.5</formula>
    </cfRule>
  </conditionalFormatting>
  <conditionalFormatting sqref="AF15:AF44">
    <cfRule type="beginsWith" dxfId="122" priority="123" operator="beginsWith" text="0">
      <formula>LEFT(AF15,LEN("0"))="0"</formula>
    </cfRule>
  </conditionalFormatting>
  <conditionalFormatting sqref="AE15:AE44">
    <cfRule type="cellIs" dxfId="121" priority="121" operator="equal">
      <formula>10</formula>
    </cfRule>
    <cfRule type="beginsWith" dxfId="120" priority="122" operator="beginsWith" text="0">
      <formula>LEFT(AE15,LEN("0"))="0"</formula>
    </cfRule>
  </conditionalFormatting>
  <conditionalFormatting sqref="AJ15:AJ44">
    <cfRule type="cellIs" dxfId="119" priority="119" operator="between">
      <formula>7.5</formula>
      <formula>15</formula>
    </cfRule>
    <cfRule type="cellIs" dxfId="118" priority="120" operator="equal">
      <formula>7.5</formula>
    </cfRule>
  </conditionalFormatting>
  <conditionalFormatting sqref="AI15:AI44">
    <cfRule type="cellIs" dxfId="117" priority="118" operator="equal">
      <formula>7.5</formula>
    </cfRule>
  </conditionalFormatting>
  <conditionalFormatting sqref="AL15:AL44">
    <cfRule type="cellIs" dxfId="116" priority="116" operator="between">
      <formula>7.5</formula>
      <formula>15</formula>
    </cfRule>
    <cfRule type="cellIs" dxfId="115" priority="117" operator="equal">
      <formula>7.5</formula>
    </cfRule>
  </conditionalFormatting>
  <conditionalFormatting sqref="AK15:AK44">
    <cfRule type="cellIs" dxfId="114" priority="115" operator="equal">
      <formula>7.5</formula>
    </cfRule>
  </conditionalFormatting>
  <conditionalFormatting sqref="AM15:AM44">
    <cfRule type="cellIs" dxfId="113" priority="113" operator="equal">
      <formula>10</formula>
    </cfRule>
    <cfRule type="beginsWith" dxfId="112" priority="114" operator="beginsWith" text="0">
      <formula>LEFT(AM15,LEN("0"))="0"</formula>
    </cfRule>
  </conditionalFormatting>
  <conditionalFormatting sqref="AN15:AN44">
    <cfRule type="cellIs" dxfId="111" priority="111" operator="equal">
      <formula>10</formula>
    </cfRule>
    <cfRule type="beginsWith" dxfId="110" priority="112" operator="beginsWith" text="0">
      <formula>LEFT(AN15,LEN("0"))="0"</formula>
    </cfRule>
  </conditionalFormatting>
  <conditionalFormatting sqref="S15:S44">
    <cfRule type="cellIs" dxfId="109" priority="109" operator="between">
      <formula>7.5</formula>
      <formula>15</formula>
    </cfRule>
    <cfRule type="cellIs" dxfId="108" priority="110" operator="equal">
      <formula>7.5</formula>
    </cfRule>
  </conditionalFormatting>
  <conditionalFormatting sqref="T15:T44">
    <cfRule type="cellIs" dxfId="107" priority="108" operator="equal">
      <formula>7.5</formula>
    </cfRule>
  </conditionalFormatting>
  <conditionalFormatting sqref="U15:U44">
    <cfRule type="cellIs" dxfId="106" priority="106" operator="between">
      <formula>7.5</formula>
      <formula>15</formula>
    </cfRule>
    <cfRule type="cellIs" dxfId="105" priority="107" operator="equal">
      <formula>7.5</formula>
    </cfRule>
  </conditionalFormatting>
  <conditionalFormatting sqref="V15:V44">
    <cfRule type="cellIs" dxfId="104" priority="105" operator="equal">
      <formula>7.5</formula>
    </cfRule>
  </conditionalFormatting>
  <conditionalFormatting sqref="X15:X44">
    <cfRule type="beginsWith" dxfId="103" priority="104" operator="beginsWith" text="0">
      <formula>LEFT(X15,LEN("0"))="0"</formula>
    </cfRule>
  </conditionalFormatting>
  <conditionalFormatting sqref="W15:W44">
    <cfRule type="cellIs" dxfId="102" priority="102" operator="equal">
      <formula>10</formula>
    </cfRule>
    <cfRule type="beginsWith" dxfId="101" priority="103" operator="beginsWith" text="0">
      <formula>LEFT(W15,LEN("0"))="0"</formula>
    </cfRule>
  </conditionalFormatting>
  <conditionalFormatting sqref="L56:L85">
    <cfRule type="cellIs" dxfId="100" priority="100" operator="between">
      <formula>7.5</formula>
      <formula>15</formula>
    </cfRule>
    <cfRule type="cellIs" dxfId="99" priority="101" operator="equal">
      <formula>7.5</formula>
    </cfRule>
  </conditionalFormatting>
  <conditionalFormatting sqref="K56:K85">
    <cfRule type="cellIs" dxfId="98" priority="99" operator="equal">
      <formula>7.5</formula>
    </cfRule>
  </conditionalFormatting>
  <conditionalFormatting sqref="M56:M85">
    <cfRule type="cellIs" dxfId="97" priority="98" operator="equal">
      <formula>7.5</formula>
    </cfRule>
  </conditionalFormatting>
  <conditionalFormatting sqref="N56:N85">
    <cfRule type="cellIs" dxfId="96" priority="97" operator="equal">
      <formula>7.5</formula>
    </cfRule>
  </conditionalFormatting>
  <conditionalFormatting sqref="O56 O62 O68 O74 O80">
    <cfRule type="beginsWith" dxfId="95" priority="96" operator="beginsWith" text="0">
      <formula>LEFT(O56,LEN("0"))="0"</formula>
    </cfRule>
  </conditionalFormatting>
  <conditionalFormatting sqref="P56 P62 P68 P74 P80">
    <cfRule type="cellIs" dxfId="94" priority="94" operator="equal">
      <formula>10</formula>
    </cfRule>
    <cfRule type="beginsWith" dxfId="93" priority="95" operator="beginsWith" text="0">
      <formula>LEFT(P56,LEN("0"))="0"</formula>
    </cfRule>
  </conditionalFormatting>
  <conditionalFormatting sqref="O57 O63 O69 O75 O81">
    <cfRule type="beginsWith" dxfId="92" priority="93" operator="beginsWith" text="0">
      <formula>LEFT(O57,LEN("0"))="0"</formula>
    </cfRule>
  </conditionalFormatting>
  <conditionalFormatting sqref="P57 P63 P69 P75 P81">
    <cfRule type="cellIs" dxfId="91" priority="91" operator="equal">
      <formula>10</formula>
    </cfRule>
    <cfRule type="beginsWith" dxfId="90" priority="92" operator="beginsWith" text="0">
      <formula>LEFT(P57,LEN("0"))="0"</formula>
    </cfRule>
  </conditionalFormatting>
  <conditionalFormatting sqref="O58 O64 O70 O76 O82">
    <cfRule type="beginsWith" dxfId="89" priority="90" operator="beginsWith" text="0">
      <formula>LEFT(O58,LEN("0"))="0"</formula>
    </cfRule>
  </conditionalFormatting>
  <conditionalFormatting sqref="P58 P64 P70 P76 P82">
    <cfRule type="cellIs" dxfId="88" priority="88" operator="equal">
      <formula>10</formula>
    </cfRule>
    <cfRule type="beginsWith" dxfId="87" priority="89" operator="beginsWith" text="0">
      <formula>LEFT(P58,LEN("0"))="0"</formula>
    </cfRule>
  </conditionalFormatting>
  <conditionalFormatting sqref="O59 O65 O71 O77 O83">
    <cfRule type="beginsWith" dxfId="86" priority="87" operator="beginsWith" text="0">
      <formula>LEFT(O59,LEN("0"))="0"</formula>
    </cfRule>
  </conditionalFormatting>
  <conditionalFormatting sqref="P59 P65 P71 P77 P83">
    <cfRule type="cellIs" dxfId="85" priority="85" operator="equal">
      <formula>10</formula>
    </cfRule>
    <cfRule type="beginsWith" dxfId="84" priority="86" operator="beginsWith" text="0">
      <formula>LEFT(P59,LEN("0"))="0"</formula>
    </cfRule>
  </conditionalFormatting>
  <conditionalFormatting sqref="O60 O66 O72 O78 O84">
    <cfRule type="beginsWith" dxfId="83" priority="84" operator="beginsWith" text="0">
      <formula>LEFT(O60,LEN("0"))="0"</formula>
    </cfRule>
  </conditionalFormatting>
  <conditionalFormatting sqref="P60 P66 P72 P78 P84">
    <cfRule type="cellIs" dxfId="82" priority="82" operator="equal">
      <formula>10</formula>
    </cfRule>
    <cfRule type="beginsWith" dxfId="81" priority="83" operator="beginsWith" text="0">
      <formula>LEFT(P60,LEN("0"))="0"</formula>
    </cfRule>
  </conditionalFormatting>
  <conditionalFormatting sqref="O61 O67 O73 O79 O85">
    <cfRule type="beginsWith" dxfId="80" priority="81" operator="beginsWith" text="0">
      <formula>LEFT(O61,LEN("0"))="0"</formula>
    </cfRule>
  </conditionalFormatting>
  <conditionalFormatting sqref="P61 P67 P73 P79 P85">
    <cfRule type="cellIs" dxfId="79" priority="79" operator="equal">
      <formula>10</formula>
    </cfRule>
    <cfRule type="beginsWith" dxfId="78" priority="80" operator="beginsWith" text="0">
      <formula>LEFT(P61,LEN("0"))="0"</formula>
    </cfRule>
  </conditionalFormatting>
  <conditionalFormatting sqref="T56:T85">
    <cfRule type="cellIs" dxfId="77" priority="77" operator="between">
      <formula>7.5</formula>
      <formula>15</formula>
    </cfRule>
    <cfRule type="cellIs" dxfId="76" priority="78" operator="equal">
      <formula>7.5</formula>
    </cfRule>
  </conditionalFormatting>
  <conditionalFormatting sqref="S56:S85">
    <cfRule type="cellIs" dxfId="75" priority="76" operator="equal">
      <formula>7.5</formula>
    </cfRule>
  </conditionalFormatting>
  <conditionalFormatting sqref="V56:V85">
    <cfRule type="cellIs" dxfId="74" priority="74" operator="between">
      <formula>7.5</formula>
      <formula>15</formula>
    </cfRule>
    <cfRule type="cellIs" dxfId="73" priority="75" operator="equal">
      <formula>7.5</formula>
    </cfRule>
  </conditionalFormatting>
  <conditionalFormatting sqref="U56:U85">
    <cfRule type="cellIs" dxfId="72" priority="73" operator="equal">
      <formula>7.5</formula>
    </cfRule>
  </conditionalFormatting>
  <conditionalFormatting sqref="W56:W85">
    <cfRule type="beginsWith" dxfId="71" priority="72" operator="beginsWith" text="0">
      <formula>LEFT(W56,LEN("0"))="0"</formula>
    </cfRule>
  </conditionalFormatting>
  <conditionalFormatting sqref="X56:X85">
    <cfRule type="cellIs" dxfId="70" priority="70" operator="equal">
      <formula>10</formula>
    </cfRule>
    <cfRule type="beginsWith" dxfId="69" priority="71" operator="beginsWith" text="0">
      <formula>LEFT(X56,LEN("0"))="0"</formula>
    </cfRule>
  </conditionalFormatting>
  <conditionalFormatting sqref="C56:C85">
    <cfRule type="cellIs" dxfId="68" priority="69" operator="equal">
      <formula>7.5</formula>
    </cfRule>
  </conditionalFormatting>
  <conditionalFormatting sqref="D56:D85">
    <cfRule type="cellIs" dxfId="67" priority="65" operator="between">
      <formula>22.5</formula>
      <formula>30</formula>
    </cfRule>
    <cfRule type="cellIs" dxfId="66" priority="66" operator="between">
      <formula>15</formula>
      <formula>22.5</formula>
    </cfRule>
    <cfRule type="cellIs" dxfId="65" priority="67" operator="between">
      <formula>7.5</formula>
      <formula>15</formula>
    </cfRule>
    <cfRule type="cellIs" dxfId="64" priority="68" operator="equal">
      <formula>7.5</formula>
    </cfRule>
  </conditionalFormatting>
  <conditionalFormatting sqref="E56:E85">
    <cfRule type="cellIs" dxfId="63" priority="64" operator="equal">
      <formula>7.5</formula>
    </cfRule>
  </conditionalFormatting>
  <conditionalFormatting sqref="F56:F85">
    <cfRule type="cellIs" dxfId="62" priority="60" operator="between">
      <formula>22.5</formula>
      <formula>30</formula>
    </cfRule>
    <cfRule type="cellIs" dxfId="61" priority="61" operator="between">
      <formula>15</formula>
      <formula>22.5</formula>
    </cfRule>
    <cfRule type="cellIs" dxfId="60" priority="62" operator="between">
      <formula>7.5</formula>
      <formula>15</formula>
    </cfRule>
    <cfRule type="cellIs" dxfId="59" priority="63" operator="equal">
      <formula>7.5</formula>
    </cfRule>
  </conditionalFormatting>
  <conditionalFormatting sqref="G56:G85">
    <cfRule type="beginsWith" dxfId="58" priority="59" operator="beginsWith" text="0">
      <formula>LEFT(G56,LEN("0"))="0"</formula>
    </cfRule>
  </conditionalFormatting>
  <conditionalFormatting sqref="H56:H85">
    <cfRule type="cellIs" dxfId="57" priority="56" operator="equal">
      <formula>20</formula>
    </cfRule>
    <cfRule type="cellIs" dxfId="56" priority="57" operator="equal">
      <formula>10</formula>
    </cfRule>
    <cfRule type="beginsWith" dxfId="55" priority="58" operator="beginsWith" text="0">
      <formula>LEFT(H56,LEN("0"))="0"</formula>
    </cfRule>
  </conditionalFormatting>
  <conditionalFormatting sqref="D97">
    <cfRule type="cellIs" dxfId="54" priority="55" operator="equal">
      <formula>7.5</formula>
    </cfRule>
  </conditionalFormatting>
  <conditionalFormatting sqref="F97">
    <cfRule type="cellIs" dxfId="53" priority="54" operator="equal">
      <formula>7.5</formula>
    </cfRule>
  </conditionalFormatting>
  <conditionalFormatting sqref="C97">
    <cfRule type="beginsWith" dxfId="52" priority="53" operator="beginsWith" text="0">
      <formula>LEFT(C97,LEN("0"))="0"</formula>
    </cfRule>
  </conditionalFormatting>
  <conditionalFormatting sqref="E97">
    <cfRule type="beginsWith" dxfId="51" priority="52" operator="beginsWith" text="0">
      <formula>LEFT(E97,LEN("0"))="0"</formula>
    </cfRule>
  </conditionalFormatting>
  <conditionalFormatting sqref="D98:D121">
    <cfRule type="cellIs" dxfId="50" priority="51" operator="equal">
      <formula>7.5</formula>
    </cfRule>
  </conditionalFormatting>
  <conditionalFormatting sqref="F98:F121">
    <cfRule type="cellIs" dxfId="49" priority="50" operator="equal">
      <formula>7.5</formula>
    </cfRule>
  </conditionalFormatting>
  <conditionalFormatting sqref="C98:C121">
    <cfRule type="beginsWith" dxfId="48" priority="49" operator="beginsWith" text="0">
      <formula>LEFT(C98,LEN("0"))="0"</formula>
    </cfRule>
  </conditionalFormatting>
  <conditionalFormatting sqref="E98:E121">
    <cfRule type="beginsWith" dxfId="47" priority="48" operator="beginsWith" text="0">
      <formula>LEFT(E98,LEN("0"))="0"</formula>
    </cfRule>
  </conditionalFormatting>
  <conditionalFormatting sqref="D122:D126">
    <cfRule type="cellIs" dxfId="46" priority="47" operator="equal">
      <formula>7.5</formula>
    </cfRule>
  </conditionalFormatting>
  <conditionalFormatting sqref="F122:F126">
    <cfRule type="cellIs" dxfId="45" priority="46" operator="equal">
      <formula>7.5</formula>
    </cfRule>
  </conditionalFormatting>
  <conditionalFormatting sqref="C122:C126">
    <cfRule type="beginsWith" dxfId="44" priority="45" operator="beginsWith" text="0">
      <formula>LEFT(C122,LEN("0"))="0"</formula>
    </cfRule>
  </conditionalFormatting>
  <conditionalFormatting sqref="E122:E126">
    <cfRule type="beginsWith" dxfId="43" priority="44" operator="beginsWith" text="0">
      <formula>LEFT(E122,LEN("0"))="0"</formula>
    </cfRule>
  </conditionalFormatting>
  <conditionalFormatting sqref="G97">
    <cfRule type="beginsWith" dxfId="42" priority="43" operator="beginsWith" text="0">
      <formula>LEFT(G97,LEN("0"))="0"</formula>
    </cfRule>
  </conditionalFormatting>
  <conditionalFormatting sqref="H97">
    <cfRule type="beginsWith" dxfId="41" priority="42" operator="beginsWith" text="0">
      <formula>LEFT(H97,LEN("0"))="0"</formula>
    </cfRule>
  </conditionalFormatting>
  <conditionalFormatting sqref="G98:G121">
    <cfRule type="beginsWith" dxfId="40" priority="41" operator="beginsWith" text="0">
      <formula>LEFT(G98,LEN("0"))="0"</formula>
    </cfRule>
  </conditionalFormatting>
  <conditionalFormatting sqref="H98:H121">
    <cfRule type="beginsWith" dxfId="39" priority="40" operator="beginsWith" text="0">
      <formula>LEFT(H98,LEN("0"))="0"</formula>
    </cfRule>
  </conditionalFormatting>
  <conditionalFormatting sqref="G122:G126">
    <cfRule type="beginsWith" dxfId="38" priority="39" operator="beginsWith" text="0">
      <formula>LEFT(G122,LEN("0"))="0"</formula>
    </cfRule>
  </conditionalFormatting>
  <conditionalFormatting sqref="H122:H126">
    <cfRule type="beginsWith" dxfId="37" priority="38" operator="beginsWith" text="0">
      <formula>LEFT(H122,LEN("0"))="0"</formula>
    </cfRule>
  </conditionalFormatting>
  <conditionalFormatting sqref="S97:S126">
    <cfRule type="cellIs" dxfId="36" priority="37" operator="equal">
      <formula>7.5</formula>
    </cfRule>
  </conditionalFormatting>
  <conditionalFormatting sqref="U97:U103 U105:U124 U126">
    <cfRule type="cellIs" dxfId="35" priority="36" operator="equal">
      <formula>7.5</formula>
    </cfRule>
  </conditionalFormatting>
  <conditionalFormatting sqref="T97:T126">
    <cfRule type="cellIs" dxfId="34" priority="35" operator="between">
      <formula>7.5</formula>
      <formula>67.5</formula>
    </cfRule>
  </conditionalFormatting>
  <conditionalFormatting sqref="V106">
    <cfRule type="cellIs" dxfId="33" priority="34" operator="between">
      <formula>7.5</formula>
      <formula>67.5</formula>
    </cfRule>
  </conditionalFormatting>
  <conditionalFormatting sqref="V97">
    <cfRule type="cellIs" dxfId="32" priority="33" operator="between">
      <formula>7.5</formula>
      <formula>67.5</formula>
    </cfRule>
  </conditionalFormatting>
  <conditionalFormatting sqref="V114">
    <cfRule type="cellIs" dxfId="31" priority="32" operator="between">
      <formula>7.5</formula>
      <formula>67.5</formula>
    </cfRule>
  </conditionalFormatting>
  <conditionalFormatting sqref="V113">
    <cfRule type="cellIs" dxfId="30" priority="31" operator="between">
      <formula>7.5</formula>
      <formula>67.5</formula>
    </cfRule>
  </conditionalFormatting>
  <conditionalFormatting sqref="V107">
    <cfRule type="cellIs" dxfId="29" priority="30" operator="between">
      <formula>7.5</formula>
      <formula>67.5</formula>
    </cfRule>
  </conditionalFormatting>
  <conditionalFormatting sqref="V105">
    <cfRule type="cellIs" dxfId="28" priority="29" operator="between">
      <formula>7.5</formula>
      <formula>67.5</formula>
    </cfRule>
  </conditionalFormatting>
  <conditionalFormatting sqref="V104">
    <cfRule type="cellIs" dxfId="27" priority="28" operator="between">
      <formula>7.5</formula>
      <formula>67.5</formula>
    </cfRule>
  </conditionalFormatting>
  <conditionalFormatting sqref="V101">
    <cfRule type="cellIs" dxfId="26" priority="27" operator="between">
      <formula>7.5</formula>
      <formula>67.5</formula>
    </cfRule>
  </conditionalFormatting>
  <conditionalFormatting sqref="V99">
    <cfRule type="cellIs" dxfId="25" priority="26" operator="between">
      <formula>7.5</formula>
      <formula>67.5</formula>
    </cfRule>
  </conditionalFormatting>
  <conditionalFormatting sqref="V119">
    <cfRule type="cellIs" dxfId="24" priority="25" operator="between">
      <formula>7.5</formula>
      <formula>67.5</formula>
    </cfRule>
  </conditionalFormatting>
  <conditionalFormatting sqref="V118">
    <cfRule type="cellIs" dxfId="23" priority="24" operator="between">
      <formula>7.5</formula>
      <formula>67.5</formula>
    </cfRule>
  </conditionalFormatting>
  <conditionalFormatting sqref="V116">
    <cfRule type="cellIs" dxfId="22" priority="23" operator="between">
      <formula>7.5</formula>
      <formula>67.5</formula>
    </cfRule>
  </conditionalFormatting>
  <conditionalFormatting sqref="V115">
    <cfRule type="cellIs" dxfId="21" priority="22" operator="between">
      <formula>7.5</formula>
      <formula>67.5</formula>
    </cfRule>
  </conditionalFormatting>
  <conditionalFormatting sqref="V112">
    <cfRule type="cellIs" dxfId="20" priority="21" operator="between">
      <formula>7.5</formula>
      <formula>67.5</formula>
    </cfRule>
  </conditionalFormatting>
  <conditionalFormatting sqref="V111">
    <cfRule type="cellIs" dxfId="19" priority="20" operator="between">
      <formula>7.5</formula>
      <formula>67.5</formula>
    </cfRule>
  </conditionalFormatting>
  <conditionalFormatting sqref="V110">
    <cfRule type="cellIs" dxfId="18" priority="19" operator="between">
      <formula>7.5</formula>
      <formula>67.5</formula>
    </cfRule>
  </conditionalFormatting>
  <conditionalFormatting sqref="V109">
    <cfRule type="cellIs" dxfId="17" priority="18" operator="between">
      <formula>7.5</formula>
      <formula>67.5</formula>
    </cfRule>
  </conditionalFormatting>
  <conditionalFormatting sqref="V108">
    <cfRule type="cellIs" dxfId="16" priority="17" operator="between">
      <formula>7.5</formula>
      <formula>67.5</formula>
    </cfRule>
  </conditionalFormatting>
  <conditionalFormatting sqref="V103">
    <cfRule type="cellIs" dxfId="15" priority="16" operator="between">
      <formula>7.5</formula>
      <formula>67.5</formula>
    </cfRule>
  </conditionalFormatting>
  <conditionalFormatting sqref="V102">
    <cfRule type="cellIs" dxfId="14" priority="15" operator="between">
      <formula>7.5</formula>
      <formula>67.5</formula>
    </cfRule>
  </conditionalFormatting>
  <conditionalFormatting sqref="V100">
    <cfRule type="cellIs" dxfId="13" priority="14" operator="between">
      <formula>7.5</formula>
      <formula>67.5</formula>
    </cfRule>
  </conditionalFormatting>
  <conditionalFormatting sqref="V98">
    <cfRule type="cellIs" dxfId="12" priority="13" operator="between">
      <formula>7.5</formula>
      <formula>67.5</formula>
    </cfRule>
  </conditionalFormatting>
  <conditionalFormatting sqref="U104">
    <cfRule type="cellIs" dxfId="11" priority="12" operator="equal">
      <formula>7.5</formula>
    </cfRule>
  </conditionalFormatting>
  <conditionalFormatting sqref="V121">
    <cfRule type="cellIs" dxfId="10" priority="11" operator="between">
      <formula>7.5</formula>
      <formula>67.5</formula>
    </cfRule>
  </conditionalFormatting>
  <conditionalFormatting sqref="V122">
    <cfRule type="cellIs" dxfId="9" priority="10" operator="between">
      <formula>7.5</formula>
      <formula>67.5</formula>
    </cfRule>
  </conditionalFormatting>
  <conditionalFormatting sqref="U125">
    <cfRule type="cellIs" dxfId="8" priority="9" operator="equal">
      <formula>7.5</formula>
    </cfRule>
  </conditionalFormatting>
  <conditionalFormatting sqref="V123">
    <cfRule type="cellIs" dxfId="7" priority="8" operator="between">
      <formula>7.5</formula>
      <formula>67.5</formula>
    </cfRule>
  </conditionalFormatting>
  <conditionalFormatting sqref="V120">
    <cfRule type="cellIs" dxfId="6" priority="7" operator="between">
      <formula>7.5</formula>
      <formula>67.5</formula>
    </cfRule>
  </conditionalFormatting>
  <conditionalFormatting sqref="V126">
    <cfRule type="cellIs" dxfId="5" priority="6" operator="between">
      <formula>7.5</formula>
      <formula>67.5</formula>
    </cfRule>
  </conditionalFormatting>
  <conditionalFormatting sqref="V117">
    <cfRule type="cellIs" dxfId="4" priority="5" operator="between">
      <formula>7.5</formula>
      <formula>67.5</formula>
    </cfRule>
  </conditionalFormatting>
  <conditionalFormatting sqref="V124">
    <cfRule type="cellIs" dxfId="3" priority="4" operator="between">
      <formula>7.5</formula>
      <formula>67.5</formula>
    </cfRule>
  </conditionalFormatting>
  <conditionalFormatting sqref="V125">
    <cfRule type="cellIs" dxfId="2" priority="3" operator="between">
      <formula>7.5</formula>
      <formula>67.5</formula>
    </cfRule>
  </conditionalFormatting>
  <conditionalFormatting sqref="W97:W126">
    <cfRule type="beginsWith" dxfId="1" priority="2" operator="beginsWith" text="0">
      <formula>LEFT(W97,LEN("0"))="0"</formula>
    </cfRule>
  </conditionalFormatting>
  <conditionalFormatting sqref="X97:X126">
    <cfRule type="cellIs" dxfId="0" priority="1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11E4AFEF-8367-47C5-A04A-F96AE33A8FEE}">
      <formula1>$P$9:$P$22</formula1>
    </dataValidation>
    <dataValidation type="list" allowBlank="1" showInputMessage="1" showErrorMessage="1" sqref="S56:V86 C56:F86 U97:U127 S97:S127 K15:N45 C15:F45 AQ15:AT45 AA15:AD45 AI15:AL45 S15:V45 K56:N86 C97:F127 K97:N127" xr:uid="{0FFBA6AD-3A60-4216-BBA9-B0CD13CCAAAF}">
      <formula1>$P$9:$P$16</formula1>
    </dataValidation>
    <dataValidation type="list" allowBlank="1" showInputMessage="1" showErrorMessage="1" sqref="O56:P86 W56:X86 G56:G86 G97:H127 O15:P45 AU15:AV45 G15:H45 AE15:AF45 AM15:AN45 W15:X45 O97:P127" xr:uid="{BE7A86D3-4B76-4005-9A7D-4EDCF55A4B44}">
      <formula1>$P$17:$P$21</formula1>
    </dataValidation>
    <dataValidation type="list" allowBlank="1" showInputMessage="1" showErrorMessage="1" sqref="H56:H86" xr:uid="{EC419E25-D88A-4CEE-8D18-E0F002E8633E}">
      <formula1>$P$17:$P$26</formula1>
    </dataValidation>
    <dataValidation type="list" allowBlank="1" showInputMessage="1" showErrorMessage="1" sqref="W97:X127" xr:uid="{9A0DC057-84D5-4C3A-BD36-5F5B6448A288}">
      <formula1>$P$23:$P$32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K29" sqref="K29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19" t="s">
        <v>77</v>
      </c>
      <c r="B1" s="120"/>
      <c r="C1" s="52"/>
      <c r="D1" s="111" t="s">
        <v>41</v>
      </c>
      <c r="E1" s="111"/>
      <c r="F1" s="111"/>
      <c r="G1" s="111"/>
      <c r="H1" s="111" t="s">
        <v>42</v>
      </c>
      <c r="I1" s="111"/>
      <c r="J1" s="111"/>
      <c r="K1" s="111"/>
      <c r="L1" s="29"/>
      <c r="M1" s="108" t="s">
        <v>41</v>
      </c>
      <c r="N1" s="110"/>
      <c r="O1" s="108" t="s">
        <v>42</v>
      </c>
      <c r="P1" s="114"/>
      <c r="R1" s="115" t="s">
        <v>76</v>
      </c>
      <c r="S1" s="116"/>
      <c r="U1" s="108" t="s">
        <v>75</v>
      </c>
      <c r="V1" s="114"/>
      <c r="X1" s="108" t="s">
        <v>74</v>
      </c>
      <c r="Y1" s="109"/>
      <c r="Z1" s="109"/>
      <c r="AA1" s="110"/>
    </row>
    <row r="2" spans="1:27" ht="39.75" customHeight="1" x14ac:dyDescent="0.25">
      <c r="A2" s="121"/>
      <c r="B2" s="122"/>
      <c r="C2" s="53"/>
      <c r="D2" s="112" t="s">
        <v>43</v>
      </c>
      <c r="E2" s="112"/>
      <c r="F2" s="112" t="s">
        <v>44</v>
      </c>
      <c r="G2" s="112"/>
      <c r="H2" s="112" t="s">
        <v>43</v>
      </c>
      <c r="I2" s="112"/>
      <c r="J2" s="112" t="s">
        <v>44</v>
      </c>
      <c r="K2" s="112"/>
      <c r="L2" s="28"/>
      <c r="M2" s="113" t="s">
        <v>73</v>
      </c>
      <c r="N2" s="112" t="s">
        <v>46</v>
      </c>
      <c r="O2" s="112" t="s">
        <v>73</v>
      </c>
      <c r="P2" s="112" t="s">
        <v>46</v>
      </c>
      <c r="R2" s="112" t="s">
        <v>72</v>
      </c>
      <c r="S2" s="112" t="s">
        <v>71</v>
      </c>
      <c r="U2" s="112" t="s">
        <v>45</v>
      </c>
      <c r="V2" s="112" t="s">
        <v>46</v>
      </c>
      <c r="X2" s="112" t="s">
        <v>70</v>
      </c>
      <c r="Y2" s="112" t="s">
        <v>69</v>
      </c>
      <c r="Z2" s="112" t="s">
        <v>68</v>
      </c>
      <c r="AA2" s="112" t="s">
        <v>67</v>
      </c>
    </row>
    <row r="3" spans="1:27" ht="38.25" x14ac:dyDescent="0.25">
      <c r="A3" s="123" t="str">
        <f>'Date Reference'!N3</f>
        <v>Apr-2022</v>
      </c>
      <c r="B3" s="123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4"/>
      <c r="N3" s="113"/>
      <c r="O3" s="113"/>
      <c r="P3" s="113"/>
      <c r="R3" s="113"/>
      <c r="S3" s="113"/>
      <c r="U3" s="113"/>
      <c r="V3" s="113"/>
      <c r="X3" s="113"/>
      <c r="Y3" s="113"/>
      <c r="Z3" s="113"/>
      <c r="AA3" s="113"/>
    </row>
    <row r="4" spans="1:27" x14ac:dyDescent="0.25">
      <c r="A4" s="117" t="s">
        <v>66</v>
      </c>
      <c r="B4" s="118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07" t="s">
        <v>65</v>
      </c>
      <c r="B5" s="107"/>
      <c r="C5" s="56" t="s">
        <v>49</v>
      </c>
      <c r="D5" s="48">
        <f>(VLOOKUP(A5,'Planned Staff Hours'!$C$9:$M$21,2,FALSE)+VLOOKUP(A5,'Planned Staff Hours'!$C$9:$M$21,4,FALSE))*'Date Reference'!$L$38</f>
        <v>900</v>
      </c>
      <c r="E5" s="57">
        <f>Gloucestershire!C46+Gloucestershire!E46</f>
        <v>915</v>
      </c>
      <c r="F5" s="48">
        <f>(VLOOKUP(A5,'Planned Staff Hours'!$C$9:$M$21,3,FALSE)+VLOOKUP(A5,'Planned Staff Hours'!$C$9:$M$21,5,FALSE))*'Date Reference'!$L$38</f>
        <v>2055</v>
      </c>
      <c r="G5" s="57">
        <f>Gloucestershire!D46+Gloucestershire!F46</f>
        <v>2017.5</v>
      </c>
      <c r="H5" s="46">
        <f>(VLOOKUP(A5,'Planned Staff Hours'!$C$9:$M$21,6,FALSE))*'Date Reference'!$L$38</f>
        <v>600</v>
      </c>
      <c r="I5" s="46">
        <f>Gloucestershire!G46</f>
        <v>590</v>
      </c>
      <c r="J5" s="132">
        <f>(VLOOKUP(A5,'Planned Staff Hours'!$C$9:$M$21,7,FALSE))*'Date Reference'!$L$38</f>
        <v>642.50000010000008</v>
      </c>
      <c r="K5" s="58">
        <f>Gloucestershire!H46</f>
        <v>770</v>
      </c>
      <c r="L5" s="22"/>
      <c r="M5" s="21">
        <f t="shared" ref="M5:M16" si="0">E5/D5</f>
        <v>1.0166666666666666</v>
      </c>
      <c r="N5" s="21">
        <f t="shared" ref="N5:N16" si="1">G5/F5</f>
        <v>0.98175182481751821</v>
      </c>
      <c r="O5" s="21">
        <f t="shared" ref="O5:O16" si="2">I5/H5</f>
        <v>0.98333333333333328</v>
      </c>
      <c r="P5" s="21">
        <f t="shared" ref="P5:P16" si="3">K5/J5</f>
        <v>1.1984435795800086</v>
      </c>
      <c r="R5" s="21">
        <f t="shared" ref="R5:R16" si="4">(E5+G5)/(F5+D5)</f>
        <v>0.99238578680203049</v>
      </c>
      <c r="S5" s="21">
        <f t="shared" ref="S5:S16" si="5">(K5+I5)/(J5+H5)</f>
        <v>1.0945674043384652</v>
      </c>
      <c r="U5" s="21">
        <f t="shared" ref="U5:U16" si="6">(E5+I5)/(H5+D5)</f>
        <v>1.0033333333333334</v>
      </c>
      <c r="V5" s="21">
        <f t="shared" ref="V5:V16" si="7">(K5+G5)/(J5+F5)</f>
        <v>1.0333642260970024</v>
      </c>
      <c r="X5" s="61">
        <v>438</v>
      </c>
      <c r="Y5" s="19">
        <f t="shared" ref="Y5:Y16" si="8">(E5+I5)/X5</f>
        <v>3.4360730593607305</v>
      </c>
      <c r="Z5" s="19">
        <f t="shared" ref="Z5:Z16" si="9">(K5+G5)/X5</f>
        <v>6.3641552511415522</v>
      </c>
      <c r="AA5" s="19">
        <f t="shared" ref="AA5:AA16" si="10">(E5+G5+I5+K5)/X5</f>
        <v>9.8002283105022823</v>
      </c>
    </row>
    <row r="6" spans="1:27" ht="15" customHeight="1" x14ac:dyDescent="0.25">
      <c r="A6" s="107" t="s">
        <v>64</v>
      </c>
      <c r="B6" s="107"/>
      <c r="C6" s="56" t="s">
        <v>49</v>
      </c>
      <c r="D6" s="48">
        <f>(VLOOKUP(A6,'Planned Staff Hours'!$C$9:$M$21,2,FALSE)+VLOOKUP(A6,'Planned Staff Hours'!$C$9:$M$21,4,FALSE))*'Date Reference'!$L$38</f>
        <v>1350</v>
      </c>
      <c r="E6" s="57">
        <f>Gloucestershire!K46+Gloucestershire!M46</f>
        <v>1282.5</v>
      </c>
      <c r="F6" s="48">
        <f>(VLOOKUP(A6,'Planned Staff Hours'!$C$9:$M$21,3,FALSE)+VLOOKUP(A6,'Planned Staff Hours'!$C$9:$M$21,5,FALSE))*'Date Reference'!$L$38</f>
        <v>900</v>
      </c>
      <c r="G6" s="57">
        <f>Gloucestershire!L46+Gloucestershire!N46</f>
        <v>1447.5</v>
      </c>
      <c r="H6" s="46">
        <f>(VLOOKUP(A6,'Planned Staff Hours'!$C$9:$M$21,6,FALSE))*'Date Reference'!$L$38</f>
        <v>600</v>
      </c>
      <c r="I6" s="46">
        <f>Gloucestershire!O46</f>
        <v>590</v>
      </c>
      <c r="J6" s="47">
        <f>(VLOOKUP(A6,'Planned Staff Hours'!$C$9:$M$21,7,FALSE))*'Date Reference'!$L$38</f>
        <v>300</v>
      </c>
      <c r="K6" s="58">
        <f>Gloucestershire!P46</f>
        <v>640</v>
      </c>
      <c r="L6" s="22"/>
      <c r="M6" s="21">
        <f t="shared" si="0"/>
        <v>0.95</v>
      </c>
      <c r="N6" s="21">
        <f t="shared" si="1"/>
        <v>1.6083333333333334</v>
      </c>
      <c r="O6" s="21">
        <f t="shared" si="2"/>
        <v>0.98333333333333328</v>
      </c>
      <c r="P6" s="21">
        <f t="shared" si="3"/>
        <v>2.1333333333333333</v>
      </c>
      <c r="R6" s="21">
        <f t="shared" si="4"/>
        <v>1.2133333333333334</v>
      </c>
      <c r="S6" s="21">
        <f t="shared" si="5"/>
        <v>1.3666666666666667</v>
      </c>
      <c r="U6" s="21">
        <f t="shared" si="6"/>
        <v>0.96025641025641029</v>
      </c>
      <c r="V6" s="21">
        <f t="shared" si="7"/>
        <v>1.7395833333333333</v>
      </c>
      <c r="X6" s="61">
        <v>492</v>
      </c>
      <c r="Y6" s="19">
        <f t="shared" si="8"/>
        <v>3.8058943089430892</v>
      </c>
      <c r="Z6" s="19">
        <f t="shared" si="9"/>
        <v>4.2428861788617889</v>
      </c>
      <c r="AA6" s="19">
        <f t="shared" si="10"/>
        <v>8.0487804878048781</v>
      </c>
    </row>
    <row r="7" spans="1:27" ht="15" customHeight="1" x14ac:dyDescent="0.25">
      <c r="A7" s="107" t="s">
        <v>63</v>
      </c>
      <c r="B7" s="107"/>
      <c r="C7" s="56" t="s">
        <v>49</v>
      </c>
      <c r="D7" s="48">
        <f>(VLOOKUP(A7,'Planned Staff Hours'!$C$9:$M$21,2,FALSE)+VLOOKUP(A7,'Planned Staff Hours'!$C$9:$M$21,4,FALSE))*'Date Reference'!$L$38</f>
        <v>1350</v>
      </c>
      <c r="E7" s="57">
        <f>Gloucestershire!S46+Gloucestershire!U46</f>
        <v>1320</v>
      </c>
      <c r="F7" s="48">
        <f>(VLOOKUP(A7,'Planned Staff Hours'!$C$9:$M$21,3,FALSE)+VLOOKUP(A7,'Planned Staff Hours'!$C$9:$M$21,5,FALSE))*'Date Reference'!$L$38</f>
        <v>900</v>
      </c>
      <c r="G7" s="57">
        <f>Gloucestershire!T46+Gloucestershire!V46</f>
        <v>1372.5</v>
      </c>
      <c r="H7" s="46">
        <f>(VLOOKUP(A7,'Planned Staff Hours'!$C$9:$M$21,6,FALSE))*'Date Reference'!$L$38</f>
        <v>600</v>
      </c>
      <c r="I7" s="46">
        <f>Gloucestershire!W46</f>
        <v>660</v>
      </c>
      <c r="J7" s="47">
        <f>(VLOOKUP(A7,'Planned Staff Hours'!$C$9:$M$21,7,FALSE))*'Date Reference'!$L$38</f>
        <v>300</v>
      </c>
      <c r="K7" s="58">
        <f>Gloucestershire!X46</f>
        <v>520</v>
      </c>
      <c r="L7" s="22"/>
      <c r="M7" s="21">
        <f t="shared" si="0"/>
        <v>0.97777777777777775</v>
      </c>
      <c r="N7" s="21">
        <f t="shared" si="1"/>
        <v>1.5249999999999999</v>
      </c>
      <c r="O7" s="21">
        <f t="shared" si="2"/>
        <v>1.1000000000000001</v>
      </c>
      <c r="P7" s="21">
        <f t="shared" si="3"/>
        <v>1.7333333333333334</v>
      </c>
      <c r="R7" s="21">
        <f t="shared" si="4"/>
        <v>1.1966666666666668</v>
      </c>
      <c r="S7" s="21">
        <f t="shared" si="5"/>
        <v>1.3111111111111111</v>
      </c>
      <c r="U7" s="21">
        <f t="shared" si="6"/>
        <v>1.0153846153846153</v>
      </c>
      <c r="V7" s="21">
        <f t="shared" si="7"/>
        <v>1.5770833333333334</v>
      </c>
      <c r="X7" s="61">
        <v>521</v>
      </c>
      <c r="Y7" s="19">
        <f t="shared" si="8"/>
        <v>3.8003838771593088</v>
      </c>
      <c r="Z7" s="19">
        <f t="shared" si="9"/>
        <v>3.6324376199616122</v>
      </c>
      <c r="AA7" s="19">
        <f t="shared" si="10"/>
        <v>7.432821497120921</v>
      </c>
    </row>
    <row r="8" spans="1:27" ht="15" customHeight="1" x14ac:dyDescent="0.25">
      <c r="A8" s="107" t="s">
        <v>62</v>
      </c>
      <c r="B8" s="107"/>
      <c r="C8" s="56" t="s">
        <v>49</v>
      </c>
      <c r="D8" s="48">
        <f>(VLOOKUP(A8,'Planned Staff Hours'!$C$9:$M$21,2,FALSE)+VLOOKUP(A8,'Planned Staff Hours'!$C$9:$M$21,4,FALSE))*'Date Reference'!$L$38</f>
        <v>900</v>
      </c>
      <c r="E8" s="57">
        <f>Gloucestershire!AA46+Gloucestershire!AC46</f>
        <v>907.5</v>
      </c>
      <c r="F8" s="48">
        <f>(VLOOKUP(A8,'Planned Staff Hours'!$C$9:$M$21,3,FALSE)+VLOOKUP(A8,'Planned Staff Hours'!$C$9:$M$21,5,FALSE))*'Date Reference'!$L$38</f>
        <v>1350</v>
      </c>
      <c r="G8" s="57">
        <f>Gloucestershire!AB46+Gloucestershire!AD46</f>
        <v>1395</v>
      </c>
      <c r="H8" s="46">
        <f>(VLOOKUP(A8,'Planned Staff Hours'!$C$9:$M$21,6,FALSE))*'Date Reference'!$L$38</f>
        <v>600</v>
      </c>
      <c r="I8" s="46">
        <f>Gloucestershire!AE46</f>
        <v>590</v>
      </c>
      <c r="J8" s="47">
        <f>(VLOOKUP(A8,'Planned Staff Hours'!$C$9:$M$21,7,FALSE))*'Date Reference'!$L$38</f>
        <v>300</v>
      </c>
      <c r="K8" s="58">
        <f>Gloucestershire!AF46</f>
        <v>340</v>
      </c>
      <c r="L8" s="22"/>
      <c r="M8" s="21">
        <f t="shared" si="0"/>
        <v>1.0083333333333333</v>
      </c>
      <c r="N8" s="21">
        <f t="shared" si="1"/>
        <v>1.0333333333333334</v>
      </c>
      <c r="O8" s="21">
        <f t="shared" si="2"/>
        <v>0.98333333333333328</v>
      </c>
      <c r="P8" s="21">
        <f t="shared" si="3"/>
        <v>1.1333333333333333</v>
      </c>
      <c r="R8" s="21">
        <f t="shared" si="4"/>
        <v>1.0233333333333334</v>
      </c>
      <c r="S8" s="21">
        <f t="shared" si="5"/>
        <v>1.0333333333333334</v>
      </c>
      <c r="U8" s="21">
        <f t="shared" si="6"/>
        <v>0.99833333333333329</v>
      </c>
      <c r="V8" s="21">
        <f t="shared" si="7"/>
        <v>1.0515151515151515</v>
      </c>
      <c r="X8" s="61">
        <v>421</v>
      </c>
      <c r="Y8" s="19">
        <f t="shared" si="8"/>
        <v>3.5570071258907365</v>
      </c>
      <c r="Z8" s="19">
        <f t="shared" si="9"/>
        <v>4.1211401425178149</v>
      </c>
      <c r="AA8" s="19">
        <f t="shared" si="10"/>
        <v>7.6781472684085514</v>
      </c>
    </row>
    <row r="9" spans="1:27" ht="15" customHeight="1" x14ac:dyDescent="0.25">
      <c r="A9" s="107" t="s">
        <v>61</v>
      </c>
      <c r="B9" s="107"/>
      <c r="C9" s="56" t="s">
        <v>49</v>
      </c>
      <c r="D9" s="48">
        <f>(VLOOKUP(A9,'Planned Staff Hours'!$C$9:$M$21,2,FALSE)+VLOOKUP(A9,'Planned Staff Hours'!$C$9:$M$21,4,FALSE))*'Date Reference'!$L$38</f>
        <v>900</v>
      </c>
      <c r="E9" s="57">
        <f>Gloucestershire!AI46+Gloucestershire!AK46</f>
        <v>885</v>
      </c>
      <c r="F9" s="48">
        <f>(VLOOKUP(A9,'Planned Staff Hours'!$C$9:$M$21,3,FALSE)+VLOOKUP(A9,'Planned Staff Hours'!$C$9:$M$21,5,FALSE))*'Date Reference'!$L$38</f>
        <v>1350</v>
      </c>
      <c r="G9" s="57">
        <f>Gloucestershire!AJ46+Gloucestershire!AL46</f>
        <v>1507.5</v>
      </c>
      <c r="H9" s="46">
        <f>(VLOOKUP(A9,'Planned Staff Hours'!$C$9:$M$21,6,FALSE))*'Date Reference'!$L$38</f>
        <v>600</v>
      </c>
      <c r="I9" s="46">
        <f>Gloucestershire!AM46</f>
        <v>610</v>
      </c>
      <c r="J9" s="47">
        <f>(VLOOKUP(A9,'Planned Staff Hours'!$C$9:$M$21,7,FALSE))*'Date Reference'!$L$38</f>
        <v>600</v>
      </c>
      <c r="K9" s="58">
        <f>Gloucestershire!AN46</f>
        <v>670</v>
      </c>
      <c r="L9" s="22"/>
      <c r="M9" s="21">
        <f t="shared" si="0"/>
        <v>0.98333333333333328</v>
      </c>
      <c r="N9" s="21">
        <f t="shared" si="1"/>
        <v>1.1166666666666667</v>
      </c>
      <c r="O9" s="21">
        <f t="shared" si="2"/>
        <v>1.0166666666666666</v>
      </c>
      <c r="P9" s="21">
        <f t="shared" si="3"/>
        <v>1.1166666666666667</v>
      </c>
      <c r="R9" s="21">
        <f t="shared" si="4"/>
        <v>1.0633333333333332</v>
      </c>
      <c r="S9" s="21">
        <f t="shared" si="5"/>
        <v>1.0666666666666667</v>
      </c>
      <c r="U9" s="21">
        <f t="shared" si="6"/>
        <v>0.9966666666666667</v>
      </c>
      <c r="V9" s="21">
        <f t="shared" si="7"/>
        <v>1.1166666666666667</v>
      </c>
      <c r="X9" s="61">
        <v>266</v>
      </c>
      <c r="Y9" s="19">
        <f t="shared" si="8"/>
        <v>5.6203007518796992</v>
      </c>
      <c r="Z9" s="19">
        <f t="shared" si="9"/>
        <v>8.186090225563909</v>
      </c>
      <c r="AA9" s="19">
        <f t="shared" si="10"/>
        <v>13.806390977443609</v>
      </c>
    </row>
    <row r="10" spans="1:27" ht="15" customHeight="1" x14ac:dyDescent="0.25">
      <c r="A10" s="107" t="s">
        <v>60</v>
      </c>
      <c r="B10" s="107"/>
      <c r="C10" s="56" t="s">
        <v>49</v>
      </c>
      <c r="D10" s="48">
        <f>(VLOOKUP(A10,'Planned Staff Hours'!$C$9:$M$21,2,FALSE)+VLOOKUP(A10,'Planned Staff Hours'!$C$9:$M$21,4,FALSE))*'Date Reference'!$L$38</f>
        <v>1350</v>
      </c>
      <c r="E10" s="57">
        <f>Gloucestershire!AQ46+Gloucestershire!AS46</f>
        <v>1312.5</v>
      </c>
      <c r="F10" s="48">
        <f>(VLOOKUP(A10,'Planned Staff Hours'!$C$9:$M$21,3,FALSE)+VLOOKUP(A10,'Planned Staff Hours'!$C$9:$M$21,5,FALSE))*'Date Reference'!$L$38</f>
        <v>1350</v>
      </c>
      <c r="G10" s="57">
        <f>Gloucestershire!AR46+Gloucestershire!AT46</f>
        <v>1597.5</v>
      </c>
      <c r="H10" s="46">
        <f>(VLOOKUP(A10,'Planned Staff Hours'!$C$9:$M$21,6,FALSE))*'Date Reference'!$L$38</f>
        <v>600</v>
      </c>
      <c r="I10" s="46">
        <f>Gloucestershire!AU46</f>
        <v>650</v>
      </c>
      <c r="J10" s="47">
        <f>(VLOOKUP(A10,'Planned Staff Hours'!$C$9:$M$21,7,FALSE))*'Date Reference'!$L$38</f>
        <v>600</v>
      </c>
      <c r="K10" s="58">
        <f>Gloucestershire!AV46</f>
        <v>840</v>
      </c>
      <c r="L10" s="22"/>
      <c r="M10" s="21">
        <f t="shared" si="0"/>
        <v>0.97222222222222221</v>
      </c>
      <c r="N10" s="21">
        <f t="shared" si="1"/>
        <v>1.1833333333333333</v>
      </c>
      <c r="O10" s="21">
        <f t="shared" si="2"/>
        <v>1.0833333333333333</v>
      </c>
      <c r="P10" s="21">
        <f t="shared" si="3"/>
        <v>1.4</v>
      </c>
      <c r="R10" s="21">
        <f t="shared" si="4"/>
        <v>1.0777777777777777</v>
      </c>
      <c r="S10" s="21">
        <f t="shared" si="5"/>
        <v>1.2416666666666667</v>
      </c>
      <c r="U10" s="21">
        <f t="shared" si="6"/>
        <v>1.0064102564102564</v>
      </c>
      <c r="V10" s="21">
        <f t="shared" si="7"/>
        <v>1.25</v>
      </c>
      <c r="X10" s="61">
        <v>290</v>
      </c>
      <c r="Y10" s="19">
        <f t="shared" si="8"/>
        <v>6.7672413793103452</v>
      </c>
      <c r="Z10" s="19">
        <f t="shared" si="9"/>
        <v>8.4051724137931032</v>
      </c>
      <c r="AA10" s="19">
        <f t="shared" si="10"/>
        <v>15.172413793103448</v>
      </c>
    </row>
    <row r="11" spans="1:27" ht="15" customHeight="1" x14ac:dyDescent="0.25">
      <c r="A11" s="107" t="s">
        <v>59</v>
      </c>
      <c r="B11" s="107"/>
      <c r="C11" s="56" t="s">
        <v>50</v>
      </c>
      <c r="D11" s="48">
        <f>(VLOOKUP(A11,'Planned Staff Hours'!$C$9:$M$21,2,FALSE)+VLOOKUP(A11,'Planned Staff Hours'!$C$9:$M$21,4,FALSE))*'Date Reference'!$L$38</f>
        <v>900</v>
      </c>
      <c r="E11" s="57">
        <f>Gloucestershire!C87+Gloucestershire!E87</f>
        <v>802.5</v>
      </c>
      <c r="F11" s="48">
        <f>(VLOOKUP(A11,'Planned Staff Hours'!$C$9:$M$21,3,FALSE)+VLOOKUP(A11,'Planned Staff Hours'!$C$9:$M$21,5,FALSE))*'Date Reference'!$L$38</f>
        <v>2250</v>
      </c>
      <c r="G11" s="57">
        <f>Gloucestershire!D87+Gloucestershire!F87</f>
        <v>2175</v>
      </c>
      <c r="H11" s="46">
        <f>(VLOOKUP(A11,'Planned Staff Hours'!$C$9:$M$21,6,FALSE))*'Date Reference'!$L$38</f>
        <v>300</v>
      </c>
      <c r="I11" s="46">
        <f>Gloucestershire!G87</f>
        <v>320</v>
      </c>
      <c r="J11" s="47">
        <f>(VLOOKUP(A11,'Planned Staff Hours'!$C$9:$M$21,7,FALSE))*'Date Reference'!$L$38</f>
        <v>900</v>
      </c>
      <c r="K11" s="58">
        <f>Gloucestershire!H87</f>
        <v>930</v>
      </c>
      <c r="L11" s="22"/>
      <c r="M11" s="21">
        <f t="shared" si="0"/>
        <v>0.89166666666666672</v>
      </c>
      <c r="N11" s="21">
        <f t="shared" si="1"/>
        <v>0.96666666666666667</v>
      </c>
      <c r="O11" s="21">
        <f t="shared" si="2"/>
        <v>1.0666666666666667</v>
      </c>
      <c r="P11" s="21">
        <f t="shared" si="3"/>
        <v>1.0333333333333334</v>
      </c>
      <c r="R11" s="21">
        <f t="shared" si="4"/>
        <v>0.94523809523809521</v>
      </c>
      <c r="S11" s="21">
        <f t="shared" si="5"/>
        <v>1.0416666666666667</v>
      </c>
      <c r="U11" s="21">
        <f t="shared" si="6"/>
        <v>0.93541666666666667</v>
      </c>
      <c r="V11" s="21">
        <f t="shared" si="7"/>
        <v>0.98571428571428577</v>
      </c>
      <c r="X11" s="61">
        <v>453</v>
      </c>
      <c r="Y11" s="19">
        <f t="shared" si="8"/>
        <v>2.4779249448123619</v>
      </c>
      <c r="Z11" s="19">
        <f t="shared" si="9"/>
        <v>6.8543046357615891</v>
      </c>
      <c r="AA11" s="19">
        <f t="shared" si="10"/>
        <v>9.3322295805739515</v>
      </c>
    </row>
    <row r="12" spans="1:27" ht="15" customHeight="1" x14ac:dyDescent="0.25">
      <c r="A12" s="107" t="s">
        <v>58</v>
      </c>
      <c r="B12" s="107"/>
      <c r="C12" s="56" t="s">
        <v>50</v>
      </c>
      <c r="D12" s="48">
        <f>(VLOOKUP(A12,'Planned Staff Hours'!$C$9:$M$21,2,FALSE)+VLOOKUP(A12,'Planned Staff Hours'!$C$9:$M$21,4,FALSE))*'Date Reference'!$L$38</f>
        <v>900</v>
      </c>
      <c r="E12" s="57">
        <f>Gloucestershire!K87+Gloucestershire!M87</f>
        <v>877.5</v>
      </c>
      <c r="F12" s="48">
        <f>(VLOOKUP(A12,'Planned Staff Hours'!$C$9:$M$21,3,FALSE)+VLOOKUP(A12,'Planned Staff Hours'!$C$9:$M$21,5,FALSE))*'Date Reference'!$L$38</f>
        <v>1125</v>
      </c>
      <c r="G12" s="57">
        <f>Gloucestershire!L87+Gloucestershire!N87</f>
        <v>1207.5</v>
      </c>
      <c r="H12" s="46">
        <f>(VLOOKUP(A12,'Planned Staff Hours'!$C$9:$M$21,6,FALSE))*'Date Reference'!$L$38</f>
        <v>300</v>
      </c>
      <c r="I12" s="46">
        <f>Gloucestershire!O87</f>
        <v>300</v>
      </c>
      <c r="J12" s="47">
        <f>(VLOOKUP(A12,'Planned Staff Hours'!$C$9:$M$21,7,FALSE))*'Date Reference'!$L$38</f>
        <v>600</v>
      </c>
      <c r="K12" s="58">
        <f>Gloucestershire!P87</f>
        <v>600</v>
      </c>
      <c r="L12" s="22"/>
      <c r="M12" s="21">
        <f t="shared" si="0"/>
        <v>0.97499999999999998</v>
      </c>
      <c r="N12" s="21">
        <f t="shared" si="1"/>
        <v>1.0733333333333333</v>
      </c>
      <c r="O12" s="21">
        <f t="shared" si="2"/>
        <v>1</v>
      </c>
      <c r="P12" s="21">
        <f t="shared" si="3"/>
        <v>1</v>
      </c>
      <c r="R12" s="21">
        <f t="shared" si="4"/>
        <v>1.0296296296296297</v>
      </c>
      <c r="S12" s="21">
        <f t="shared" si="5"/>
        <v>1</v>
      </c>
      <c r="U12" s="21">
        <f t="shared" si="6"/>
        <v>0.98124999999999996</v>
      </c>
      <c r="V12" s="21">
        <f t="shared" si="7"/>
        <v>1.0478260869565217</v>
      </c>
      <c r="X12" s="61">
        <v>417</v>
      </c>
      <c r="Y12" s="19">
        <f t="shared" si="8"/>
        <v>2.8237410071942448</v>
      </c>
      <c r="Z12" s="19">
        <f t="shared" si="9"/>
        <v>4.3345323741007196</v>
      </c>
      <c r="AA12" s="19">
        <f t="shared" si="10"/>
        <v>7.1582733812949639</v>
      </c>
    </row>
    <row r="13" spans="1:27" ht="15" customHeight="1" x14ac:dyDescent="0.25">
      <c r="A13" s="107" t="s">
        <v>57</v>
      </c>
      <c r="B13" s="107"/>
      <c r="C13" s="56" t="s">
        <v>50</v>
      </c>
      <c r="D13" s="48">
        <f>(VLOOKUP(A13,'Planned Staff Hours'!$C$9:$M$21,2,FALSE)+VLOOKUP(A13,'Planned Staff Hours'!$C$9:$M$21,4,FALSE))*'Date Reference'!$L$38</f>
        <v>900</v>
      </c>
      <c r="E13" s="57">
        <f>Gloucestershire!S87+Gloucestershire!U87</f>
        <v>847.5</v>
      </c>
      <c r="F13" s="48">
        <f>(VLOOKUP(A13,'Planned Staff Hours'!$C$9:$M$21,3,FALSE)+VLOOKUP(A13,'Planned Staff Hours'!$C$9:$M$21,5,FALSE))*'Date Reference'!$L$38</f>
        <v>1350</v>
      </c>
      <c r="G13" s="57">
        <f>Gloucestershire!T87+Gloucestershire!V87</f>
        <v>1732.5</v>
      </c>
      <c r="H13" s="46">
        <f>(VLOOKUP(A13,'Planned Staff Hours'!$C$9:$M$21,6,FALSE))*'Date Reference'!$L$38</f>
        <v>300</v>
      </c>
      <c r="I13" s="46">
        <f>Gloucestershire!W87</f>
        <v>300</v>
      </c>
      <c r="J13" s="47">
        <f>(VLOOKUP(A13,'Planned Staff Hours'!$C$9:$M$21,7,FALSE))*'Date Reference'!$L$38</f>
        <v>600</v>
      </c>
      <c r="K13" s="58">
        <f>Gloucestershire!X87</f>
        <v>670</v>
      </c>
      <c r="L13" s="22"/>
      <c r="M13" s="21">
        <f t="shared" si="0"/>
        <v>0.94166666666666665</v>
      </c>
      <c r="N13" s="21">
        <f t="shared" si="1"/>
        <v>1.2833333333333334</v>
      </c>
      <c r="O13" s="21">
        <f t="shared" si="2"/>
        <v>1</v>
      </c>
      <c r="P13" s="21">
        <f t="shared" si="3"/>
        <v>1.1166666666666667</v>
      </c>
      <c r="R13" s="21">
        <f t="shared" si="4"/>
        <v>1.1466666666666667</v>
      </c>
      <c r="S13" s="21">
        <f t="shared" si="5"/>
        <v>1.0777777777777777</v>
      </c>
      <c r="U13" s="21">
        <f t="shared" si="6"/>
        <v>0.95625000000000004</v>
      </c>
      <c r="V13" s="21">
        <f t="shared" si="7"/>
        <v>1.2320512820512821</v>
      </c>
      <c r="X13" s="61">
        <v>534</v>
      </c>
      <c r="Y13" s="19">
        <f t="shared" si="8"/>
        <v>2.148876404494382</v>
      </c>
      <c r="Z13" s="19">
        <f t="shared" si="9"/>
        <v>4.4990636704119851</v>
      </c>
      <c r="AA13" s="19">
        <f t="shared" si="10"/>
        <v>6.6479400749063666</v>
      </c>
    </row>
    <row r="14" spans="1:27" ht="15" customHeight="1" x14ac:dyDescent="0.25">
      <c r="A14" s="107" t="s">
        <v>56</v>
      </c>
      <c r="B14" s="107"/>
      <c r="C14" s="56" t="s">
        <v>49</v>
      </c>
      <c r="D14" s="48">
        <f>(VLOOKUP(A14,'Planned Staff Hours'!$C$9:$M$21,2,FALSE)+VLOOKUP(A14,'Planned Staff Hours'!$C$9:$M$21,4,FALSE))*'Date Reference'!$L$38</f>
        <v>450</v>
      </c>
      <c r="E14" s="57">
        <f>Gloucestershire!C128+Gloucestershire!E128</f>
        <v>450</v>
      </c>
      <c r="F14" s="48">
        <f>(VLOOKUP(A14,'Planned Staff Hours'!$C$9:$M$21,3,FALSE)+VLOOKUP(A14,'Planned Staff Hours'!$C$9:$M$21,5,FALSE))*'Date Reference'!$L$38</f>
        <v>900</v>
      </c>
      <c r="G14" s="57">
        <f>Gloucestershire!D128+Gloucestershire!F128</f>
        <v>892.5</v>
      </c>
      <c r="H14" s="46">
        <f>(VLOOKUP(A14,'Planned Staff Hours'!$C$9:$M$21,6,FALSE))*'Date Reference'!$L$38</f>
        <v>300</v>
      </c>
      <c r="I14" s="46">
        <f>Gloucestershire!G128</f>
        <v>300</v>
      </c>
      <c r="J14" s="47">
        <f>(VLOOKUP(A14,'Planned Staff Hours'!$C$9:$M$21,7,FALSE))*'Date Reference'!$L$38</f>
        <v>300</v>
      </c>
      <c r="K14" s="58">
        <f>Gloucestershire!H128</f>
        <v>300</v>
      </c>
      <c r="L14" s="22"/>
      <c r="M14" s="21">
        <f t="shared" si="0"/>
        <v>1</v>
      </c>
      <c r="N14" s="21">
        <f t="shared" si="1"/>
        <v>0.9916666666666667</v>
      </c>
      <c r="O14" s="21">
        <f t="shared" si="2"/>
        <v>1</v>
      </c>
      <c r="P14" s="21">
        <f t="shared" si="3"/>
        <v>1</v>
      </c>
      <c r="R14" s="21">
        <f t="shared" si="4"/>
        <v>0.99444444444444446</v>
      </c>
      <c r="S14" s="21">
        <f t="shared" si="5"/>
        <v>1</v>
      </c>
      <c r="U14" s="21">
        <f t="shared" si="6"/>
        <v>1</v>
      </c>
      <c r="V14" s="21">
        <f t="shared" si="7"/>
        <v>0.99375000000000002</v>
      </c>
      <c r="X14" s="61">
        <v>337</v>
      </c>
      <c r="Y14" s="19">
        <f t="shared" si="8"/>
        <v>2.2255192878338277</v>
      </c>
      <c r="Z14" s="19">
        <f t="shared" si="9"/>
        <v>3.5385756676557865</v>
      </c>
      <c r="AA14" s="19">
        <f t="shared" si="10"/>
        <v>5.7640949554896146</v>
      </c>
    </row>
    <row r="15" spans="1:27" ht="15" customHeight="1" x14ac:dyDescent="0.25">
      <c r="A15" s="107" t="s">
        <v>55</v>
      </c>
      <c r="B15" s="107"/>
      <c r="C15" s="56" t="s">
        <v>49</v>
      </c>
      <c r="D15" s="48">
        <f>(VLOOKUP(A15,'Planned Staff Hours'!$C$9:$M$21,2,FALSE)+VLOOKUP(A15,'Planned Staff Hours'!$C$9:$M$21,4,FALSE))*'Date Reference'!$L$38</f>
        <v>450</v>
      </c>
      <c r="E15" s="57">
        <f>Gloucestershire!K128+Gloucestershire!M128</f>
        <v>600</v>
      </c>
      <c r="F15" s="48">
        <f>(VLOOKUP(A15,'Planned Staff Hours'!$C$9:$M$21,3,FALSE)+VLOOKUP(A15,'Planned Staff Hours'!$C$9:$M$21,5,FALSE))*'Date Reference'!$L$38</f>
        <v>900</v>
      </c>
      <c r="G15" s="57">
        <f>Gloucestershire!L128+Gloucestershire!N128</f>
        <v>772.5</v>
      </c>
      <c r="H15" s="46">
        <f>(VLOOKUP(A15,'Planned Staff Hours'!$C$9:$M$21,6,FALSE))*'Date Reference'!$L$38</f>
        <v>300</v>
      </c>
      <c r="I15" s="46">
        <f>Gloucestershire!O128</f>
        <v>300</v>
      </c>
      <c r="J15" s="47">
        <f>(VLOOKUP(A15,'Planned Staff Hours'!$C$9:$M$21,7,FALSE))*'Date Reference'!$L$38</f>
        <v>300</v>
      </c>
      <c r="K15" s="58">
        <f>Gloucestershire!P128</f>
        <v>300</v>
      </c>
      <c r="L15" s="22"/>
      <c r="M15" s="21">
        <f t="shared" si="0"/>
        <v>1.3333333333333333</v>
      </c>
      <c r="N15" s="21">
        <f t="shared" si="1"/>
        <v>0.85833333333333328</v>
      </c>
      <c r="O15" s="21">
        <f t="shared" si="2"/>
        <v>1</v>
      </c>
      <c r="P15" s="21">
        <f t="shared" si="3"/>
        <v>1</v>
      </c>
      <c r="R15" s="21">
        <f t="shared" si="4"/>
        <v>1.0166666666666666</v>
      </c>
      <c r="S15" s="21">
        <f t="shared" si="5"/>
        <v>1</v>
      </c>
      <c r="U15" s="21">
        <f t="shared" si="6"/>
        <v>1.2</v>
      </c>
      <c r="V15" s="21">
        <f t="shared" si="7"/>
        <v>0.89375000000000004</v>
      </c>
      <c r="X15" s="61">
        <v>264</v>
      </c>
      <c r="Y15" s="19">
        <f t="shared" si="8"/>
        <v>3.4090909090909092</v>
      </c>
      <c r="Z15" s="19">
        <f t="shared" si="9"/>
        <v>4.0625</v>
      </c>
      <c r="AA15" s="19">
        <f t="shared" si="10"/>
        <v>7.4715909090909092</v>
      </c>
    </row>
    <row r="16" spans="1:27" ht="15" customHeight="1" x14ac:dyDescent="0.25">
      <c r="A16" s="107" t="s">
        <v>54</v>
      </c>
      <c r="B16" s="107"/>
      <c r="C16" s="56" t="s">
        <v>51</v>
      </c>
      <c r="D16" s="48">
        <f>(VLOOKUP(A16,'Planned Staff Hours'!$C$9:$M$21,2,FALSE)+VLOOKUP(A16,'Planned Staff Hours'!$C$9:$M$21,4,FALSE))*'Date Reference'!$L$38</f>
        <v>900</v>
      </c>
      <c r="E16" s="57">
        <f>Gloucestershire!S128+Gloucestershire!U128</f>
        <v>967.5</v>
      </c>
      <c r="F16" s="48">
        <f>(VLOOKUP(A16,'Planned Staff Hours'!$C$9:$M$21,3,FALSE)+VLOOKUP(A16,'Planned Staff Hours'!$C$9:$M$21,5,FALSE))*'Date Reference'!$L$38</f>
        <v>4500</v>
      </c>
      <c r="G16" s="57">
        <f>Gloucestershire!T128+Gloucestershire!V128</f>
        <v>3765</v>
      </c>
      <c r="H16" s="46">
        <f>(VLOOKUP(A16,'Planned Staff Hours'!$C$9:$M$21,6,FALSE))*'Date Reference'!$L$38</f>
        <v>300</v>
      </c>
      <c r="I16" s="46">
        <f>Gloucestershire!W128</f>
        <v>330</v>
      </c>
      <c r="J16" s="47">
        <f>(VLOOKUP(A16,'Planned Staff Hours'!$C$9:$M$21,7,FALSE))*'Date Reference'!$L$38</f>
        <v>2400</v>
      </c>
      <c r="K16" s="58">
        <f>Gloucestershire!X128</f>
        <v>2270</v>
      </c>
      <c r="L16" s="22"/>
      <c r="M16" s="21">
        <f t="shared" si="0"/>
        <v>1.075</v>
      </c>
      <c r="N16" s="21">
        <f t="shared" si="1"/>
        <v>0.83666666666666667</v>
      </c>
      <c r="O16" s="21">
        <f t="shared" si="2"/>
        <v>1.1000000000000001</v>
      </c>
      <c r="P16" s="21">
        <f t="shared" si="3"/>
        <v>0.9458333333333333</v>
      </c>
      <c r="R16" s="21">
        <f t="shared" si="4"/>
        <v>0.87638888888888888</v>
      </c>
      <c r="S16" s="21">
        <f t="shared" si="5"/>
        <v>0.96296296296296291</v>
      </c>
      <c r="U16" s="21">
        <f t="shared" si="6"/>
        <v>1.08125</v>
      </c>
      <c r="V16" s="21">
        <f t="shared" si="7"/>
        <v>0.87463768115942031</v>
      </c>
      <c r="X16" s="61">
        <v>120</v>
      </c>
      <c r="Y16" s="19">
        <f t="shared" si="8"/>
        <v>10.8125</v>
      </c>
      <c r="Z16" s="19">
        <f t="shared" si="9"/>
        <v>50.291666666666664</v>
      </c>
      <c r="AA16" s="19">
        <f t="shared" si="10"/>
        <v>61.104166666666664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162" priority="2" operator="lessThan">
      <formula>0.8</formula>
    </cfRule>
    <cfRule type="cellIs" dxfId="161" priority="3" operator="between">
      <formula>0.8</formula>
      <formula>1.2</formula>
    </cfRule>
  </conditionalFormatting>
  <conditionalFormatting sqref="M5:P16 R5:S16 U5:V16">
    <cfRule type="cellIs" dxfId="160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H29" sqref="H28:H29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5" t="s">
        <v>124</v>
      </c>
      <c r="C2" s="86"/>
      <c r="D2" s="86"/>
      <c r="E2" s="86"/>
      <c r="F2" s="86"/>
      <c r="G2" s="86"/>
      <c r="H2" s="87"/>
    </row>
    <row r="3" spans="2:13" s="49" customFormat="1" ht="15.75" thickBot="1" x14ac:dyDescent="0.3">
      <c r="B3" s="88"/>
      <c r="C3" s="89"/>
      <c r="D3" s="89"/>
      <c r="E3" s="89"/>
      <c r="F3" s="89"/>
      <c r="G3" s="89"/>
      <c r="H3" s="90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26" t="s">
        <v>79</v>
      </c>
      <c r="E8" s="126"/>
      <c r="F8" s="126" t="s">
        <v>80</v>
      </c>
      <c r="G8" s="126"/>
      <c r="H8" s="126" t="s">
        <v>42</v>
      </c>
      <c r="I8" s="126"/>
      <c r="J8" s="125" t="s">
        <v>121</v>
      </c>
      <c r="K8" s="125"/>
      <c r="L8" s="125" t="s">
        <v>42</v>
      </c>
      <c r="M8" s="125"/>
    </row>
    <row r="9" spans="2:13" x14ac:dyDescent="0.25">
      <c r="B9" s="50">
        <v>1</v>
      </c>
      <c r="C9" s="51" t="s">
        <v>65</v>
      </c>
      <c r="D9" s="61">
        <v>15</v>
      </c>
      <c r="E9" s="61">
        <v>34.25</v>
      </c>
      <c r="F9" s="61">
        <v>15</v>
      </c>
      <c r="G9" s="61">
        <v>34.25</v>
      </c>
      <c r="H9" s="61">
        <v>20</v>
      </c>
      <c r="I9" s="61">
        <v>21.416666670000001</v>
      </c>
      <c r="J9" s="44">
        <f>(D9+F9)/7.5</f>
        <v>4</v>
      </c>
      <c r="K9" s="44">
        <f>(E9+G9)/7.5</f>
        <v>9.1333333333333329</v>
      </c>
      <c r="L9" s="44">
        <f>H9/10</f>
        <v>2</v>
      </c>
      <c r="M9" s="44">
        <f>I9/10</f>
        <v>2.141666667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E29" sqref="E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5" t="s">
        <v>125</v>
      </c>
      <c r="B9" s="86"/>
      <c r="C9" s="86"/>
      <c r="D9" s="86"/>
      <c r="E9" s="86"/>
      <c r="F9" s="86"/>
      <c r="G9" s="87"/>
      <c r="H9" s="65"/>
      <c r="I9" s="64"/>
    </row>
    <row r="10" spans="1:18" ht="15.75" thickBot="1" x14ac:dyDescent="0.3">
      <c r="A10" s="88"/>
      <c r="B10" s="89"/>
      <c r="C10" s="89"/>
      <c r="D10" s="89"/>
      <c r="E10" s="89"/>
      <c r="F10" s="89"/>
      <c r="G10" s="90"/>
      <c r="H10" s="10"/>
      <c r="I10" s="10"/>
    </row>
    <row r="11" spans="1:18" ht="18.75" thickBot="1" x14ac:dyDescent="0.3">
      <c r="A11" s="6"/>
      <c r="B11" s="127" t="s">
        <v>20</v>
      </c>
      <c r="C11" s="128"/>
      <c r="D11" s="127" t="s">
        <v>21</v>
      </c>
      <c r="E11" s="128"/>
      <c r="F11" s="127" t="s">
        <v>22</v>
      </c>
      <c r="G11" s="128"/>
      <c r="H11" s="127" t="s">
        <v>23</v>
      </c>
      <c r="I11" s="128"/>
      <c r="J11" s="127" t="s">
        <v>37</v>
      </c>
      <c r="K11" s="128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32.5</v>
      </c>
      <c r="C14" s="81">
        <v>4</v>
      </c>
      <c r="D14" s="80">
        <v>80</v>
      </c>
      <c r="E14" s="81">
        <v>10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130</v>
      </c>
      <c r="C15" s="81">
        <v>17</v>
      </c>
      <c r="D15" s="80">
        <v>32.5</v>
      </c>
      <c r="E15" s="81">
        <v>4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85</v>
      </c>
      <c r="C16" s="81">
        <v>11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25</v>
      </c>
      <c r="C17" s="81">
        <v>3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40</v>
      </c>
      <c r="C18" s="81">
        <v>5</v>
      </c>
      <c r="D18" s="80">
        <v>25</v>
      </c>
      <c r="E18" s="81">
        <v>3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37.5</v>
      </c>
      <c r="C19" s="81">
        <v>5</v>
      </c>
      <c r="D19" s="80">
        <v>15</v>
      </c>
      <c r="E19" s="81">
        <v>2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0</v>
      </c>
      <c r="C20" s="80">
        <v>0</v>
      </c>
      <c r="D20" s="80">
        <v>340</v>
      </c>
      <c r="E20" s="81">
        <v>41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22.5</v>
      </c>
      <c r="C21" s="81">
        <v>3</v>
      </c>
      <c r="D21" s="80">
        <v>30</v>
      </c>
      <c r="E21" s="81">
        <v>4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37.5</v>
      </c>
      <c r="C22" s="81">
        <v>5</v>
      </c>
      <c r="D22" s="80">
        <v>30</v>
      </c>
      <c r="E22" s="81">
        <v>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7.5</v>
      </c>
      <c r="C23" s="81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7.5</v>
      </c>
      <c r="C24" s="81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30</v>
      </c>
      <c r="C25" s="81">
        <v>2</v>
      </c>
      <c r="D25" s="80">
        <v>842.5</v>
      </c>
      <c r="E25" s="81">
        <v>66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455</v>
      </c>
      <c r="C26" s="73">
        <f t="shared" si="0"/>
        <v>57</v>
      </c>
      <c r="D26" s="73">
        <f t="shared" si="0"/>
        <v>1395</v>
      </c>
      <c r="E26" s="73">
        <f t="shared" si="0"/>
        <v>134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April</v>
      </c>
      <c r="M3" s="39" t="s">
        <v>105</v>
      </c>
      <c r="N3" s="1" t="str">
        <f>LEFT(L3,3)&amp;"-"&amp;L4</f>
        <v>Apr-2022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29"/>
      <c r="N4" s="130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44652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44653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44654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44655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44656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44657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44658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44659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44660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44661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44662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44663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44664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44665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44666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44667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44668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44669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44670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44671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44672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44673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44674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44675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44676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44677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44678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44679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44680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44681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 t="str">
        <f>IF(ISERROR(VLOOKUP($N$3&amp;$K36,$A$4:$F$1048576,5,FALSE)),"",VLOOKUP($N$3&amp;$K36,$A$4:$F$1048576,5,FALSE))</f>
        <v/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30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2022-05-10T09:44:19Z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